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 K O L A 2023-2024\2.a\"/>
    </mc:Choice>
  </mc:AlternateContent>
  <xr:revisionPtr revIDLastSave="0" documentId="13_ncr:1_{CFD1DA2C-DE65-4F12-BE8B-75584FF9D2DC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Učenik" sheetId="9" r:id="rId1"/>
    <sheet name="zadatak 1" sheetId="5" r:id="rId2"/>
    <sheet name="Zadatak 2" sheetId="6" r:id="rId3"/>
    <sheet name="Zadatak 3" sheetId="7" r:id="rId4"/>
    <sheet name="Zadatak 4" sheetId="4" r:id="rId5"/>
    <sheet name="Zadatak 5" sheetId="2" r:id="rId6"/>
    <sheet name="Zadatak 6" sheetId="8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Z7" i="4"/>
  <c r="AB5" i="4" s="1"/>
  <c r="AB4" i="4" l="1"/>
  <c r="AB6" i="4"/>
  <c r="AB8" i="8"/>
  <c r="AA10" i="8"/>
  <c r="AB10" i="8" s="1"/>
  <c r="AA9" i="8"/>
  <c r="AB9" i="8" s="1"/>
  <c r="AA8" i="8"/>
  <c r="AA7" i="8"/>
  <c r="AB7" i="8" s="1"/>
  <c r="V21" i="2"/>
  <c r="W21" i="2" s="1"/>
  <c r="V20" i="2"/>
  <c r="V19" i="2"/>
  <c r="V18" i="2"/>
  <c r="U20" i="2"/>
  <c r="U19" i="2"/>
  <c r="U18" i="2"/>
  <c r="T12" i="7"/>
  <c r="V12" i="7" s="1"/>
  <c r="T13" i="7"/>
  <c r="V13" i="7" s="1"/>
  <c r="T14" i="7"/>
  <c r="V14" i="7" s="1"/>
  <c r="T15" i="7"/>
  <c r="V15" i="7" s="1"/>
  <c r="T16" i="7"/>
  <c r="V16" i="7" s="1"/>
  <c r="T11" i="7"/>
  <c r="V11" i="7" s="1"/>
  <c r="S12" i="7"/>
  <c r="U12" i="7" s="1"/>
  <c r="S13" i="7"/>
  <c r="U13" i="7" s="1"/>
  <c r="S14" i="7"/>
  <c r="U14" i="7" s="1"/>
  <c r="S15" i="7"/>
  <c r="U15" i="7" s="1"/>
  <c r="S16" i="7"/>
  <c r="U16" i="7" s="1"/>
  <c r="S11" i="7"/>
  <c r="U11" i="7" s="1"/>
  <c r="W18" i="2" l="1"/>
  <c r="W19" i="2"/>
  <c r="AB7" i="4"/>
  <c r="W20" i="2"/>
  <c r="X18" i="2" s="1"/>
  <c r="X23" i="2" s="1"/>
  <c r="V22" i="2"/>
  <c r="V23" i="2" s="1"/>
  <c r="V17" i="7"/>
  <c r="AB11" i="8"/>
  <c r="W22" i="2"/>
  <c r="W23" i="2" s="1"/>
  <c r="U22" i="2"/>
  <c r="U23" i="2" s="1"/>
  <c r="AA18" i="2"/>
  <c r="AA23" i="2" s="1"/>
  <c r="U17" i="7"/>
  <c r="X25" i="6"/>
  <c r="W24" i="5"/>
  <c r="W9" i="6"/>
  <c r="X9" i="6" s="1"/>
  <c r="W10" i="6"/>
  <c r="X10" i="6" s="1"/>
  <c r="W11" i="6"/>
  <c r="X11" i="6" s="1"/>
  <c r="W12" i="6"/>
  <c r="X12" i="6" s="1"/>
  <c r="W13" i="6"/>
  <c r="X13" i="6" s="1"/>
  <c r="W14" i="6"/>
  <c r="X14" i="6" s="1"/>
  <c r="W15" i="6"/>
  <c r="X15" i="6" s="1"/>
  <c r="W16" i="6"/>
  <c r="X16" i="6" s="1"/>
  <c r="W17" i="6"/>
  <c r="X17" i="6" s="1"/>
  <c r="W18" i="6"/>
  <c r="X18" i="6" s="1"/>
  <c r="W19" i="6"/>
  <c r="X19" i="6" s="1"/>
  <c r="W20" i="6"/>
  <c r="X20" i="6" s="1"/>
  <c r="W21" i="6"/>
  <c r="X21" i="6" s="1"/>
  <c r="V19" i="5"/>
  <c r="V23" i="5" s="1"/>
  <c r="W23" i="5" s="1"/>
  <c r="Q18" i="8"/>
  <c r="R18" i="8" s="1"/>
  <c r="Q17" i="8"/>
  <c r="R17" i="8" s="1"/>
  <c r="Q16" i="8"/>
  <c r="R16" i="8" s="1"/>
  <c r="Q15" i="8"/>
  <c r="R15" i="8"/>
  <c r="Y18" i="2" l="1"/>
  <c r="Y23" i="2" s="1"/>
  <c r="Z18" i="2"/>
  <c r="Z23" i="2" s="1"/>
  <c r="V20" i="5"/>
  <c r="V21" i="5"/>
  <c r="W21" i="5" s="1"/>
  <c r="V22" i="5"/>
  <c r="W22" i="5" s="1"/>
  <c r="W19" i="5"/>
  <c r="V18" i="7"/>
  <c r="S12" i="8"/>
  <c r="V24" i="2"/>
  <c r="W23" i="6"/>
  <c r="X23" i="6" s="1"/>
  <c r="W24" i="6"/>
  <c r="X24" i="6" s="1"/>
  <c r="X22" i="6"/>
  <c r="W20" i="5" l="1"/>
  <c r="V18" i="5"/>
  <c r="W18" i="5" s="1"/>
  <c r="W25" i="5" s="1"/>
  <c r="X26" i="6"/>
  <c r="F28" i="9" l="1"/>
  <c r="F30" i="9" s="1"/>
  <c r="F31" i="9" s="1"/>
</calcChain>
</file>

<file path=xl/sharedStrings.xml><?xml version="1.0" encoding="utf-8"?>
<sst xmlns="http://schemas.openxmlformats.org/spreadsheetml/2006/main" count="131" uniqueCount="129">
  <si>
    <t>Ime</t>
  </si>
  <si>
    <t>Ana</t>
  </si>
  <si>
    <t xml:space="preserve">Marko </t>
  </si>
  <si>
    <t>Lovro</t>
  </si>
  <si>
    <t>Ivana</t>
  </si>
  <si>
    <t>Srpanj - kino</t>
  </si>
  <si>
    <t>Kolovoz - kino</t>
  </si>
  <si>
    <t>Srpanj - koncert</t>
  </si>
  <si>
    <t>Kolovoz - koncert</t>
  </si>
  <si>
    <t>Ukupno</t>
  </si>
  <si>
    <t>Prosječna vrijednost</t>
  </si>
  <si>
    <t xml:space="preserve">Najmanja potrošnja </t>
  </si>
  <si>
    <t xml:space="preserve">Ana, Marko, Lovro i Ivana odlaze često u kino i na koncerte. </t>
  </si>
  <si>
    <t>U mjesecu srpnju Ana i Lovro su bili 6 puta u kinu, Marko 3 puta, a Ivana 5 puta. U mjesecu kolovozu Ana nije bila niti jednom, Lovro i Ivana 4 puta, a Marko 2 puta.</t>
  </si>
  <si>
    <t>U mjesecu srpnju su sva četiri prijatelja bila 3 puta na koncerta, a u kolovozu Ana 5, Marko 4, Lovro 3 i Ivana 2 puta.</t>
  </si>
  <si>
    <t>Dobiveni su slijedeći odgovori: 50 učenika je odgovorilo da doručkuje, 33 da nikad ne doručkuje, 75 učenika je odgovorilo da doručkuje ponekad.</t>
  </si>
  <si>
    <t>Najveća potrošnja</t>
  </si>
  <si>
    <t>Iznos tjednog džeparca:</t>
  </si>
  <si>
    <t>Kino</t>
  </si>
  <si>
    <t>Časopisi</t>
  </si>
  <si>
    <t>Mobitel</t>
  </si>
  <si>
    <t>Slatkiši</t>
  </si>
  <si>
    <t>UKUPNO
POTROŠENI IZNOS</t>
  </si>
  <si>
    <t>Ime učenika</t>
  </si>
  <si>
    <t>hj</t>
  </si>
  <si>
    <t>lk</t>
  </si>
  <si>
    <t>gk</t>
  </si>
  <si>
    <t>ej</t>
  </si>
  <si>
    <t>mat</t>
  </si>
  <si>
    <t>bio</t>
  </si>
  <si>
    <t>kem</t>
  </si>
  <si>
    <t>fiz</t>
  </si>
  <si>
    <t>geo</t>
  </si>
  <si>
    <t>pov</t>
  </si>
  <si>
    <t>tk</t>
  </si>
  <si>
    <t>tzk</t>
  </si>
  <si>
    <t>inf</t>
  </si>
  <si>
    <t>vj</t>
  </si>
  <si>
    <t>nj</t>
  </si>
  <si>
    <t>Anita Delač</t>
  </si>
  <si>
    <t>Sanja Kovač</t>
  </si>
  <si>
    <t>Dalibor Horvat</t>
  </si>
  <si>
    <t>Zdenka Kos</t>
  </si>
  <si>
    <t>srednja
ocjena</t>
  </si>
  <si>
    <t>Iva Baksa</t>
  </si>
  <si>
    <t>Tamara Novak</t>
  </si>
  <si>
    <t>Ema Kovač</t>
  </si>
  <si>
    <t>Natalija Hižman</t>
  </si>
  <si>
    <t>Snježana Herman</t>
  </si>
  <si>
    <t>Ivan Kos</t>
  </si>
  <si>
    <t>Goran Tot</t>
  </si>
  <si>
    <t>Denis Novak</t>
  </si>
  <si>
    <t>Rea Ribić</t>
  </si>
  <si>
    <t>Najmanja srednja ocjena:</t>
  </si>
  <si>
    <t>Najveća srednja ocjena:</t>
  </si>
  <si>
    <t>opseg</t>
  </si>
  <si>
    <t>površina</t>
  </si>
  <si>
    <t>kino</t>
  </si>
  <si>
    <t>Izračunaj opseg i površinu pravokutnika za poznate stranice:</t>
  </si>
  <si>
    <t>Cijena kino ulaznice je 30 kn, a cijena ulaznice za koncert 50 kn (navedene su  izvan tablice)</t>
  </si>
  <si>
    <t>A =</t>
  </si>
  <si>
    <t xml:space="preserve">ZADATAK : Izračunaj tražene vrijednosti </t>
  </si>
  <si>
    <t>B =</t>
  </si>
  <si>
    <t>C =</t>
  </si>
  <si>
    <t>D =</t>
  </si>
  <si>
    <t>OSTVARENO:</t>
  </si>
  <si>
    <t>(C - 2 A + B) D =</t>
  </si>
  <si>
    <t>(A+D-C)/(D-B)=</t>
  </si>
  <si>
    <t>(A+B)/(C-D) =</t>
  </si>
  <si>
    <t>UKUPNO : 5 BODOVA</t>
  </si>
  <si>
    <t>Provedena je anketa među učenicima Ekonomske škole u vezi doručka. Pitanje je glasilo: Doručkujete li ujutro prije škole?</t>
  </si>
  <si>
    <t>BROJ BODOVA : 2</t>
  </si>
  <si>
    <t xml:space="preserve">Formule : </t>
  </si>
  <si>
    <t xml:space="preserve">POVRŠINA = </t>
  </si>
  <si>
    <t xml:space="preserve">OPSEG = </t>
  </si>
  <si>
    <t xml:space="preserve">stranica 
a </t>
  </si>
  <si>
    <t>stranica 
b</t>
  </si>
  <si>
    <t>BROJ BODOVA : 6</t>
  </si>
  <si>
    <t>Ime i prezime :</t>
  </si>
  <si>
    <t xml:space="preserve">Razred : </t>
  </si>
  <si>
    <t>Sve rezultate zaokruži na 2 decimala mjesta</t>
  </si>
  <si>
    <t>BODOVI :</t>
  </si>
  <si>
    <t xml:space="preserve">BROJ BODOVA : </t>
  </si>
  <si>
    <t>ukupno:</t>
  </si>
  <si>
    <t>( 4 A + 3 B ) / (2C - D) =</t>
  </si>
  <si>
    <t>Ukupno:</t>
  </si>
  <si>
    <t>Upis boda +/- 1: (upisuje profesor)!!!!</t>
  </si>
  <si>
    <t>Upis boda +/- 3: (upisuje profesor)!!!!</t>
  </si>
  <si>
    <t>Odgovori</t>
  </si>
  <si>
    <t>Doručkujem</t>
  </si>
  <si>
    <t>Ne doručkujem</t>
  </si>
  <si>
    <t>Ponekad</t>
  </si>
  <si>
    <t>Doručkujete
 li u jutro?</t>
  </si>
  <si>
    <t>Postotak</t>
  </si>
  <si>
    <t>UKUPNO :</t>
  </si>
  <si>
    <t>Upis boda +/- 4: (upisuje profesor)!!!!</t>
  </si>
  <si>
    <t>Upis boda +/- 2: (upisuje profesor)!!!!</t>
  </si>
  <si>
    <r>
      <t xml:space="preserve">a </t>
    </r>
    <r>
      <rPr>
        <b/>
        <i/>
        <sz val="12"/>
        <rFont val="Calibri"/>
        <family val="2"/>
        <charset val="238"/>
      </rPr>
      <t xml:space="preserve">∙ </t>
    </r>
    <r>
      <rPr>
        <b/>
        <i/>
        <sz val="12"/>
        <rFont val="Arial"/>
        <family val="2"/>
        <charset val="238"/>
      </rPr>
      <t>b</t>
    </r>
  </si>
  <si>
    <r>
      <t>2 ( a +</t>
    </r>
    <r>
      <rPr>
        <b/>
        <i/>
        <sz val="12"/>
        <rFont val="Calibri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b )</t>
    </r>
  </si>
  <si>
    <t>OD UKUPNO:</t>
  </si>
  <si>
    <t>POSTOTAK:</t>
  </si>
  <si>
    <t>OCJENA:</t>
  </si>
  <si>
    <r>
      <t xml:space="preserve">Na osnovu dolje navedenog teksta napravi tablicu </t>
    </r>
    <r>
      <rPr>
        <b/>
        <u/>
        <sz val="14"/>
        <color rgb="FFFF0000"/>
        <rFont val="Arial"/>
        <family val="2"/>
        <charset val="238"/>
      </rPr>
      <t>ispod teksta</t>
    </r>
    <r>
      <rPr>
        <b/>
        <i/>
        <sz val="14"/>
        <color rgb="FFFF0000"/>
        <rFont val="Arial"/>
        <family val="2"/>
        <charset val="238"/>
      </rPr>
      <t xml:space="preserve"> i podatke prikaži pregledno. 
Uredi tablicu  (obrubi i sjenčanja). 
Prikaži u obliku postotka koliko je učenika glasalo za koji odgovor.
(NAPOMENA:</t>
    </r>
    <r>
      <rPr>
        <b/>
        <i/>
        <sz val="14"/>
        <color theme="3" tint="-0.249977111117893"/>
        <rFont val="Arial"/>
        <family val="2"/>
        <charset val="238"/>
      </rPr>
      <t>Postotak se računa tako da se pojedini odgovor dijeli sa ukupnim brojem glasova.</t>
    </r>
    <r>
      <rPr>
        <b/>
        <i/>
        <sz val="14"/>
        <color rgb="FFFF0000"/>
        <rFont val="Arial"/>
        <family val="2"/>
        <charset val="238"/>
      </rPr>
      <t>)
 Postotak oblikuj na dva decimalna mjesta!</t>
    </r>
  </si>
  <si>
    <t>!!!!Pažljivo čitaj zadatke koji se nalaze na svakom listu.Svaki list predstavlja jedan zadatak!!!!!</t>
  </si>
  <si>
    <t>Datum :</t>
  </si>
  <si>
    <t>Ukupno (zbroj izračunatih %-aka):</t>
  </si>
  <si>
    <t>Ćelije I7 do I11 oblikuj kao postotak sa dva decimalna mjesta !</t>
  </si>
  <si>
    <t>Izračunaj tražene iznose
 (žuto obojane ćelije)</t>
  </si>
  <si>
    <t>Ukupan broj bodova u ovom zadatku : 7</t>
  </si>
  <si>
    <r>
      <t>Izračunaj koliko % od ukupno potrošenog iznosa otpada na kino, časopise,mobitel i slatkiše (</t>
    </r>
    <r>
      <rPr>
        <sz val="14"/>
        <color rgb="FFFF0000"/>
        <rFont val="Arial"/>
        <family val="2"/>
        <charset val="238"/>
      </rPr>
      <t>pojedinačno/ukupno</t>
    </r>
    <r>
      <rPr>
        <sz val="14"/>
        <rFont val="Arial"/>
        <family val="2"/>
        <charset val="238"/>
      </rPr>
      <t>)</t>
    </r>
  </si>
  <si>
    <r>
      <rPr>
        <b/>
        <i/>
        <u/>
        <sz val="12"/>
        <rFont val="Arial"/>
        <family val="2"/>
        <charset val="238"/>
      </rPr>
      <t>Izračunaj tražene iznose</t>
    </r>
    <r>
      <rPr>
        <b/>
        <i/>
        <sz val="12"/>
        <rFont val="Arial"/>
        <family val="2"/>
        <charset val="238"/>
      </rPr>
      <t xml:space="preserve"> i rezultat </t>
    </r>
    <r>
      <rPr>
        <b/>
        <i/>
        <u/>
        <sz val="12"/>
        <rFont val="Arial"/>
        <family val="2"/>
        <charset val="238"/>
      </rPr>
      <t>zaokruži na dva decimalna mjesta</t>
    </r>
    <r>
      <rPr>
        <b/>
        <i/>
        <sz val="12"/>
        <rFont val="Arial"/>
        <family val="2"/>
        <charset val="238"/>
      </rPr>
      <t xml:space="preserve"> (</t>
    </r>
    <r>
      <rPr>
        <b/>
        <i/>
        <sz val="12"/>
        <color rgb="FFFF0000"/>
        <rFont val="Arial"/>
        <family val="2"/>
        <charset val="238"/>
      </rPr>
      <t>žuto označeno</t>
    </r>
    <r>
      <rPr>
        <b/>
        <i/>
        <sz val="12"/>
        <rFont val="Arial"/>
        <family val="2"/>
        <charset val="238"/>
      </rPr>
      <t xml:space="preserve">), </t>
    </r>
    <r>
      <rPr>
        <b/>
        <i/>
        <u/>
        <sz val="12"/>
        <rFont val="Arial"/>
        <family val="2"/>
        <charset val="238"/>
      </rPr>
      <t>stavi obrube</t>
    </r>
    <r>
      <rPr>
        <b/>
        <i/>
        <sz val="12"/>
        <rFont val="Arial"/>
        <family val="2"/>
        <charset val="238"/>
      </rPr>
      <t xml:space="preserve"> u tablicu, </t>
    </r>
    <r>
      <rPr>
        <b/>
        <i/>
        <u/>
        <sz val="12"/>
        <rFont val="Arial"/>
        <family val="2"/>
        <charset val="238"/>
      </rPr>
      <t>oboji nazive</t>
    </r>
    <r>
      <rPr>
        <b/>
        <i/>
        <sz val="12"/>
        <rFont val="Arial"/>
        <family val="2"/>
        <charset val="238"/>
      </rPr>
      <t xml:space="preserve"> stupaca (zaglavlje tablice) i stupac u kojem se nalaze imena učenika, </t>
    </r>
    <r>
      <rPr>
        <b/>
        <i/>
        <u/>
        <sz val="12"/>
        <rFont val="Arial"/>
        <family val="2"/>
        <charset val="238"/>
      </rPr>
      <t>centriraj stupce</t>
    </r>
    <r>
      <rPr>
        <b/>
        <i/>
        <sz val="12"/>
        <rFont val="Arial"/>
        <family val="2"/>
        <charset val="238"/>
      </rPr>
      <t xml:space="preserve"> sa ocjenama.</t>
    </r>
  </si>
  <si>
    <t>Cijena kino ulaznice:</t>
  </si>
  <si>
    <t xml:space="preserve">Cijena ulaznice za koncert : </t>
  </si>
  <si>
    <r>
      <t>a)</t>
    </r>
    <r>
      <rPr>
        <sz val="14"/>
        <color indexed="10"/>
        <rFont val="Arial"/>
        <family val="1"/>
        <charset val="238"/>
      </rPr>
      <t xml:space="preserve">      Izračunaj koliko je svaki prijatelj potrošio u mjesecu srpnju i mjesecu kolovozu  i ukupno </t>
    </r>
    <r>
      <rPr>
        <sz val="14"/>
        <color theme="3"/>
        <rFont val="Arial"/>
        <family val="2"/>
        <charset val="238"/>
      </rPr>
      <t>(stupci G,H i I od 18 do 21 retka)</t>
    </r>
  </si>
  <si>
    <r>
      <t>b)</t>
    </r>
    <r>
      <rPr>
        <sz val="14"/>
        <color indexed="10"/>
        <rFont val="Arial"/>
        <family val="1"/>
        <charset val="238"/>
      </rPr>
      <t xml:space="preserve">      Izračunaj ukupnu potrošnju svih četiriju prijatelja </t>
    </r>
    <r>
      <rPr>
        <sz val="14"/>
        <color theme="3"/>
        <rFont val="Arial"/>
        <family val="2"/>
        <charset val="238"/>
      </rPr>
      <t>(I23)</t>
    </r>
  </si>
  <si>
    <r>
      <t>c)</t>
    </r>
    <r>
      <rPr>
        <sz val="14"/>
        <color indexed="10"/>
        <rFont val="Arial"/>
        <family val="1"/>
        <charset val="238"/>
      </rPr>
      <t xml:space="preserve">      Izračunaj prosječnu ukupnu potrošnju </t>
    </r>
    <r>
      <rPr>
        <sz val="14"/>
        <color theme="3"/>
        <rFont val="Arial"/>
        <family val="2"/>
        <charset val="238"/>
      </rPr>
      <t>(I24)</t>
    </r>
  </si>
  <si>
    <r>
      <t>d)</t>
    </r>
    <r>
      <rPr>
        <sz val="14"/>
        <color indexed="10"/>
        <rFont val="Arial"/>
        <family val="1"/>
        <charset val="238"/>
      </rPr>
      <t xml:space="preserve">     Izračunaj minimalnu i maksimalnu potrošnju </t>
    </r>
    <r>
      <rPr>
        <sz val="14"/>
        <color theme="3"/>
        <rFont val="Arial"/>
        <family val="2"/>
        <charset val="238"/>
      </rPr>
      <t>(I25:I26)</t>
    </r>
  </si>
  <si>
    <r>
      <t>e)</t>
    </r>
    <r>
      <rPr>
        <sz val="14"/>
        <color indexed="10"/>
        <rFont val="Arial"/>
        <family val="1"/>
        <charset val="238"/>
      </rPr>
      <t>      Oblikuj tablicu tako da u ćelijama gdje se nalazi novčana vrijednost bude oblikovana kao euro (broj s dvije decimale)</t>
    </r>
  </si>
  <si>
    <r>
      <t>f)</t>
    </r>
    <r>
      <rPr>
        <sz val="14"/>
        <color indexed="10"/>
        <rFont val="Arial"/>
        <family val="1"/>
        <charset val="238"/>
      </rPr>
      <t>      Oblikuj tablicu tako da bude vizualno privlačna (obrubi i ispuna)</t>
    </r>
  </si>
  <si>
    <t>Zadatak - ČITAJ PAŽLJIVO !!! Prvo podatke iz teksta treba upisati u tablicu!!</t>
  </si>
  <si>
    <r>
      <t>Ukupno - srpanj (</t>
    </r>
    <r>
      <rPr>
        <sz val="13"/>
        <rFont val="Arial"/>
        <family val="2"/>
        <charset val="238"/>
      </rPr>
      <t>eura</t>
    </r>
    <r>
      <rPr>
        <sz val="14"/>
        <rFont val="Arial"/>
        <family val="2"/>
        <charset val="238"/>
      </rPr>
      <t>)</t>
    </r>
  </si>
  <si>
    <t>Ukupno - kolovoz (eura)</t>
  </si>
  <si>
    <t>Ukupno
(eura)</t>
  </si>
  <si>
    <t>ZADATAK:  Ovaj dokument spremi pod svojim imenom i prezimenom (Spremi kao..)</t>
  </si>
  <si>
    <t>časopisi</t>
  </si>
  <si>
    <t>mobiteli</t>
  </si>
  <si>
    <t>slatkiši</t>
  </si>
  <si>
    <t>2.a</t>
  </si>
  <si>
    <t>Vrijeme: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</si>
</sst>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0.00000"/>
    <numFmt numFmtId="166" formatCode="#,##0.00\ [$€-1]"/>
  </numFmts>
  <fonts count="5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24"/>
      <name val="Arial"/>
      <family val="2"/>
      <charset val="238"/>
    </font>
    <font>
      <sz val="20"/>
      <name val="Arial"/>
      <family val="2"/>
      <charset val="238"/>
    </font>
    <font>
      <b/>
      <sz val="20"/>
      <name val="Times New Roman CE"/>
      <family val="1"/>
      <charset val="238"/>
    </font>
    <font>
      <sz val="2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20"/>
      <color rgb="FFFF000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2"/>
      <color rgb="FFFF0000"/>
      <name val="Times New Roman"/>
      <family val="1"/>
      <charset val="238"/>
    </font>
    <font>
      <b/>
      <i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4"/>
      <color theme="3" tint="-0.249977111117893"/>
      <name val="Arial"/>
      <family val="2"/>
      <charset val="238"/>
    </font>
    <font>
      <b/>
      <i/>
      <sz val="14"/>
      <color rgb="FFFF0000"/>
      <name val="Times New Roman"/>
      <family val="1"/>
      <charset val="238"/>
    </font>
    <font>
      <b/>
      <i/>
      <sz val="10"/>
      <color rgb="FF92D05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name val="Calibri"/>
      <family val="2"/>
      <charset val="238"/>
    </font>
    <font>
      <b/>
      <sz val="10"/>
      <color theme="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theme="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4"/>
      <color rgb="FFFF0000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u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4"/>
      <color indexed="10"/>
      <name val="Arial"/>
      <family val="1"/>
      <charset val="238"/>
    </font>
    <font>
      <sz val="14"/>
      <color theme="3"/>
      <name val="Arial"/>
      <family val="2"/>
      <charset val="238"/>
    </font>
    <font>
      <b/>
      <i/>
      <sz val="14"/>
      <color rgb="FF92D050"/>
      <name val="Arial"/>
      <family val="2"/>
      <charset val="238"/>
    </font>
    <font>
      <sz val="1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164" fontId="0" fillId="0" borderId="0" xfId="0" applyNumberFormat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5" fillId="0" borderId="0" xfId="0" applyFont="1" applyBorder="1"/>
    <xf numFmtId="164" fontId="0" fillId="0" borderId="0" xfId="0" applyNumberFormat="1" applyBorder="1"/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3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20" fillId="0" borderId="0" xfId="0" applyFont="1"/>
    <xf numFmtId="0" fontId="10" fillId="0" borderId="0" xfId="0" applyFont="1"/>
    <xf numFmtId="0" fontId="24" fillId="0" borderId="0" xfId="0" applyFont="1"/>
    <xf numFmtId="0" fontId="11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0" fillId="0" borderId="0" xfId="0" applyFont="1" applyProtection="1">
      <protection hidden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2" fontId="20" fillId="0" borderId="0" xfId="0" applyNumberFormat="1" applyFont="1" applyProtection="1">
      <protection hidden="1"/>
    </xf>
    <xf numFmtId="0" fontId="25" fillId="0" borderId="0" xfId="0" applyFont="1"/>
    <xf numFmtId="165" fontId="20" fillId="0" borderId="0" xfId="0" applyNumberFormat="1" applyFont="1" applyProtection="1">
      <protection hidden="1"/>
    </xf>
    <xf numFmtId="0" fontId="20" fillId="0" borderId="0" xfId="0" applyFont="1" applyFill="1" applyBorder="1"/>
    <xf numFmtId="0" fontId="26" fillId="0" borderId="0" xfId="0" applyFont="1" applyFill="1" applyBorder="1"/>
    <xf numFmtId="0" fontId="21" fillId="0" borderId="0" xfId="0" applyFont="1"/>
    <xf numFmtId="0" fontId="14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15" fillId="0" borderId="0" xfId="1" applyFont="1" applyBorder="1" applyAlignment="1">
      <alignment horizontal="center"/>
    </xf>
    <xf numFmtId="0" fontId="16" fillId="0" borderId="0" xfId="1" applyFont="1"/>
    <xf numFmtId="164" fontId="16" fillId="0" borderId="0" xfId="1" applyNumberFormat="1" applyFont="1"/>
    <xf numFmtId="164" fontId="17" fillId="0" borderId="0" xfId="1" applyNumberFormat="1" applyFont="1"/>
    <xf numFmtId="0" fontId="17" fillId="0" borderId="0" xfId="1" applyFont="1"/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0" fillId="6" borderId="6" xfId="0" applyFill="1" applyBorder="1"/>
    <xf numFmtId="0" fontId="23" fillId="0" borderId="0" xfId="0" applyFont="1" applyAlignment="1">
      <alignment vertical="center"/>
    </xf>
    <xf numFmtId="0" fontId="3" fillId="6" borderId="16" xfId="0" applyFont="1" applyFill="1" applyBorder="1"/>
    <xf numFmtId="0" fontId="5" fillId="4" borderId="0" xfId="0" applyNumberFormat="1" applyFont="1" applyFill="1" applyAlignment="1">
      <alignment horizontal="center"/>
    </xf>
    <xf numFmtId="0" fontId="0" fillId="0" borderId="0" xfId="0" applyNumberFormat="1"/>
    <xf numFmtId="0" fontId="5" fillId="4" borderId="1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10" fontId="5" fillId="6" borderId="6" xfId="2" applyNumberFormat="1" applyFont="1" applyFill="1" applyBorder="1" applyAlignment="1">
      <alignment horizontal="center" vertical="center" wrapText="1"/>
    </xf>
    <xf numFmtId="10" fontId="5" fillId="6" borderId="6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6" fillId="4" borderId="0" xfId="1" applyNumberFormat="1" applyFont="1" applyFill="1" applyBorder="1" applyAlignment="1">
      <alignment horizontal="center"/>
    </xf>
    <xf numFmtId="0" fontId="18" fillId="4" borderId="0" xfId="1" applyNumberFormat="1" applyFont="1" applyFill="1"/>
    <xf numFmtId="0" fontId="28" fillId="0" borderId="0" xfId="0" applyFont="1"/>
    <xf numFmtId="0" fontId="23" fillId="6" borderId="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2" fillId="0" borderId="0" xfId="0" applyFont="1"/>
    <xf numFmtId="0" fontId="10" fillId="2" borderId="2" xfId="0" applyNumberFormat="1" applyFont="1" applyFill="1" applyBorder="1" applyAlignment="1">
      <alignment vertical="center"/>
    </xf>
    <xf numFmtId="0" fontId="10" fillId="2" borderId="3" xfId="0" applyNumberFormat="1" applyFont="1" applyFill="1" applyBorder="1" applyAlignment="1">
      <alignment vertical="center"/>
    </xf>
    <xf numFmtId="0" fontId="23" fillId="6" borderId="7" xfId="0" applyFont="1" applyFill="1" applyBorder="1" applyAlignment="1">
      <alignment horizontal="center" vertical="center"/>
    </xf>
    <xf numFmtId="0" fontId="14" fillId="0" borderId="8" xfId="0" applyFont="1" applyBorder="1"/>
    <xf numFmtId="0" fontId="33" fillId="0" borderId="0" xfId="0" applyFont="1" applyAlignment="1">
      <alignment vertical="center"/>
    </xf>
    <xf numFmtId="0" fontId="26" fillId="0" borderId="0" xfId="0" applyFont="1"/>
    <xf numFmtId="0" fontId="20" fillId="0" borderId="6" xfId="0" applyFont="1" applyBorder="1"/>
    <xf numFmtId="0" fontId="34" fillId="0" borderId="0" xfId="0" applyFont="1"/>
    <xf numFmtId="0" fontId="34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 wrapText="1"/>
    </xf>
    <xf numFmtId="2" fontId="20" fillId="0" borderId="0" xfId="0" applyNumberFormat="1" applyFont="1"/>
    <xf numFmtId="0" fontId="36" fillId="0" borderId="0" xfId="0" applyFont="1"/>
    <xf numFmtId="164" fontId="20" fillId="0" borderId="0" xfId="0" applyNumberFormat="1" applyFont="1"/>
    <xf numFmtId="10" fontId="20" fillId="0" borderId="0" xfId="2" applyNumberFormat="1" applyFont="1"/>
    <xf numFmtId="0" fontId="29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/>
    </xf>
    <xf numFmtId="0" fontId="16" fillId="7" borderId="9" xfId="1" applyFont="1" applyFill="1" applyBorder="1" applyAlignment="1">
      <alignment horizontal="center"/>
    </xf>
    <xf numFmtId="0" fontId="16" fillId="7" borderId="10" xfId="1" applyFont="1" applyFill="1" applyBorder="1" applyAlignment="1">
      <alignment horizontal="center"/>
    </xf>
    <xf numFmtId="0" fontId="16" fillId="7" borderId="11" xfId="1" applyFont="1" applyFill="1" applyBorder="1" applyAlignment="1">
      <alignment horizontal="center"/>
    </xf>
    <xf numFmtId="0" fontId="16" fillId="7" borderId="0" xfId="1" applyFont="1" applyFill="1" applyBorder="1" applyAlignment="1">
      <alignment horizontal="center"/>
    </xf>
    <xf numFmtId="0" fontId="16" fillId="7" borderId="12" xfId="1" applyFont="1" applyFill="1" applyBorder="1" applyAlignment="1">
      <alignment horizontal="center"/>
    </xf>
    <xf numFmtId="0" fontId="16" fillId="7" borderId="13" xfId="1" applyFont="1" applyFill="1" applyBorder="1" applyAlignment="1">
      <alignment horizontal="center"/>
    </xf>
    <xf numFmtId="0" fontId="16" fillId="7" borderId="14" xfId="1" applyFont="1" applyFill="1" applyBorder="1" applyAlignment="1">
      <alignment horizontal="center"/>
    </xf>
    <xf numFmtId="0" fontId="16" fillId="7" borderId="15" xfId="1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0" fillId="0" borderId="12" xfId="0" applyBorder="1" applyAlignment="1"/>
    <xf numFmtId="0" fontId="0" fillId="5" borderId="11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10" fontId="20" fillId="0" borderId="0" xfId="0" applyNumberFormat="1" applyFont="1"/>
    <xf numFmtId="0" fontId="42" fillId="0" borderId="0" xfId="0" applyFont="1"/>
    <xf numFmtId="0" fontId="8" fillId="0" borderId="1" xfId="0" applyFont="1" applyBorder="1"/>
    <xf numFmtId="0" fontId="46" fillId="9" borderId="1" xfId="0" applyFont="1" applyFill="1" applyBorder="1" applyAlignment="1">
      <alignment horizontal="center" vertical="center"/>
    </xf>
    <xf numFmtId="166" fontId="8" fillId="0" borderId="1" xfId="0" applyNumberFormat="1" applyFont="1" applyBorder="1"/>
    <xf numFmtId="166" fontId="5" fillId="4" borderId="1" xfId="2" applyNumberFormat="1" applyFont="1" applyFill="1" applyBorder="1"/>
    <xf numFmtId="166" fontId="5" fillId="4" borderId="1" xfId="0" applyNumberFormat="1" applyFont="1" applyFill="1" applyBorder="1"/>
    <xf numFmtId="166" fontId="5" fillId="4" borderId="1" xfId="0" applyNumberFormat="1" applyFont="1" applyFill="1" applyBorder="1" applyAlignment="1">
      <alignment horizontal="center" vertical="center"/>
    </xf>
    <xf numFmtId="0" fontId="48" fillId="0" borderId="0" xfId="0" applyFont="1"/>
    <xf numFmtId="0" fontId="8" fillId="0" borderId="0" xfId="1" applyFont="1" applyBorder="1" applyAlignment="1">
      <alignment horizontal="center"/>
    </xf>
    <xf numFmtId="166" fontId="8" fillId="0" borderId="0" xfId="1" applyNumberFormat="1" applyFont="1"/>
    <xf numFmtId="0" fontId="4" fillId="0" borderId="0" xfId="1" applyFont="1"/>
    <xf numFmtId="166" fontId="8" fillId="0" borderId="0" xfId="0" applyNumberFormat="1" applyFont="1"/>
    <xf numFmtId="0" fontId="31" fillId="0" borderId="0" xfId="0" applyFont="1" applyAlignment="1">
      <alignment horizontal="left" indent="4"/>
    </xf>
    <xf numFmtId="0" fontId="52" fillId="0" borderId="0" xfId="0" applyFo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9" fillId="3" borderId="0" xfId="0" applyFont="1" applyFill="1" applyAlignment="1">
      <alignment horizontal="center" vertical="center"/>
    </xf>
    <xf numFmtId="10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45" fillId="5" borderId="13" xfId="0" applyFont="1" applyFill="1" applyBorder="1" applyAlignment="1">
      <alignment horizontal="center" vertical="center"/>
    </xf>
    <xf numFmtId="0" fontId="45" fillId="5" borderId="14" xfId="0" applyFont="1" applyFill="1" applyBorder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3" fillId="8" borderId="0" xfId="0" applyFont="1" applyFill="1" applyBorder="1" applyAlignment="1">
      <alignment vertical="center"/>
    </xf>
    <xf numFmtId="0" fontId="43" fillId="8" borderId="19" xfId="0" applyFont="1" applyFill="1" applyBorder="1" applyAlignment="1">
      <alignment vertical="center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0" fillId="0" borderId="0" xfId="0" applyFont="1" applyAlignment="1" applyProtection="1">
      <alignment horizontal="center"/>
      <protection hidden="1"/>
    </xf>
    <xf numFmtId="0" fontId="10" fillId="0" borderId="0" xfId="0" applyFont="1" applyAlignment="1">
      <alignment horizontal="center" vertical="center"/>
    </xf>
    <xf numFmtId="14" fontId="29" fillId="0" borderId="8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20" fontId="29" fillId="0" borderId="17" xfId="0" applyNumberFormat="1" applyFont="1" applyBorder="1" applyAlignment="1">
      <alignment horizontal="center"/>
    </xf>
  </cellXfs>
  <cellStyles count="3">
    <cellStyle name="Normal 2" xfId="1" xr:uid="{00000000-0005-0000-0000-000000000000}"/>
    <cellStyle name="Normal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1679062</xdr:colOff>
      <xdr:row>6</xdr:row>
      <xdr:rowOff>191829</xdr:rowOff>
    </xdr:from>
    <xdr:to>
      <xdr:col>8</xdr:col>
      <xdr:colOff>1326638</xdr:colOff>
      <xdr:row>14</xdr:row>
      <xdr:rowOff>114708</xdr:rowOff>
    </xdr:to>
    <xdr:sp macro="" textlink="">
      <xdr:nvSpPr>
        <xdr:cNvPr id="2" name="Oblačić za govor: ovaln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806675" y="1937055"/>
          <a:ext cx="1384608" cy="1668105"/>
        </a:xfrm>
        <a:prstGeom prst="wedgeEllipseCallout">
          <a:avLst>
            <a:gd name="adj1" fmla="val -397285"/>
            <a:gd name="adj2" fmla="val 9581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hr-HR" sz="1200">
              <a:solidFill>
                <a:sysClr val="windowText" lastClr="000000"/>
              </a:solidFill>
            </a:rPr>
            <a:t>OVDJE TREBA UPISATI PODATKE</a:t>
          </a:r>
          <a:r>
            <a:rPr lang="hr-HR" sz="1200" baseline="0">
              <a:solidFill>
                <a:sysClr val="windowText" lastClr="000000"/>
              </a:solidFill>
            </a:rPr>
            <a:t> IZ TEKSTA</a:t>
          </a:r>
          <a:endParaRPr lang="hr-H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75791</xdr:colOff>
      <xdr:row>10</xdr:row>
      <xdr:rowOff>96272</xdr:rowOff>
    </xdr:from>
    <xdr:to>
      <xdr:col>12</xdr:col>
      <xdr:colOff>8192</xdr:colOff>
      <xdr:row>16</xdr:row>
      <xdr:rowOff>434258</xdr:rowOff>
    </xdr:to>
    <xdr:sp macro="" textlink="">
      <xdr:nvSpPr>
        <xdr:cNvPr id="3" name="Oblačić za govor: ovalni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349726" y="2734595"/>
          <a:ext cx="1800531" cy="1624373"/>
        </a:xfrm>
        <a:prstGeom prst="wedgeEllipseCallout">
          <a:avLst>
            <a:gd name="adj1" fmla="val -51375"/>
            <a:gd name="adj2" fmla="val 8328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hr-HR" sz="1200">
              <a:solidFill>
                <a:sysClr val="windowText" lastClr="000000"/>
              </a:solidFill>
            </a:rPr>
            <a:t>OVDJE TREBA IZRAČUNATI VRIJEDNOSTI </a:t>
          </a:r>
          <a:r>
            <a:rPr lang="hr-HR" sz="1200">
              <a:solidFill>
                <a:srgbClr val="FF0000"/>
              </a:solidFill>
            </a:rPr>
            <a:t>(ćelije označene žutom bojom)</a:t>
          </a:r>
        </a:p>
        <a:p>
          <a:pPr algn="ctr"/>
          <a:endParaRPr lang="hr-HR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178593</xdr:colOff>
      <xdr:row>13</xdr:row>
      <xdr:rowOff>142874</xdr:rowOff>
    </xdr:from>
    <xdr:to>
      <xdr:col>6</xdr:col>
      <xdr:colOff>523874</xdr:colOff>
      <xdr:row>18</xdr:row>
      <xdr:rowOff>23812</xdr:rowOff>
    </xdr:to>
    <xdr:sp macro="" textlink="">
      <xdr:nvSpPr>
        <xdr:cNvPr id="3" name="Desna vitičasta zagrad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512593" y="3845718"/>
          <a:ext cx="345281" cy="153590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2"/>
  <sheetViews>
    <sheetView workbookViewId="0">
      <selection activeCell="P4" sqref="P4"/>
    </sheetView>
  </sheetViews>
  <sheetFormatPr defaultRowHeight="13.2" x14ac:dyDescent="0.25"/>
  <cols>
    <col min="3" max="3" width="6.5546875" customWidth="1"/>
    <col min="4" max="4" width="13.33203125" customWidth="1"/>
    <col min="6" max="6" width="10" bestFit="1" customWidth="1"/>
  </cols>
  <sheetData>
    <row r="2" spans="3:16" x14ac:dyDescent="0.25">
      <c r="D2" s="121" t="s">
        <v>123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3:16" ht="28.5" customHeight="1" x14ac:dyDescent="0.25"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3:16" ht="28.5" customHeight="1" thickBot="1" x14ac:dyDescent="0.3"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3:16" ht="21" thickBot="1" x14ac:dyDescent="0.4">
      <c r="C5" s="128" t="s">
        <v>78</v>
      </c>
      <c r="D5" s="128"/>
      <c r="E5" s="128"/>
      <c r="F5" s="123"/>
      <c r="G5" s="124"/>
      <c r="H5" s="124"/>
      <c r="I5" s="124"/>
      <c r="J5" s="124"/>
      <c r="K5" s="124"/>
      <c r="L5" s="124"/>
      <c r="M5" s="124"/>
      <c r="N5" s="125"/>
    </row>
    <row r="6" spans="3:16" x14ac:dyDescent="0.25">
      <c r="C6" s="13"/>
      <c r="D6" s="13"/>
      <c r="E6" s="13"/>
    </row>
    <row r="7" spans="3:16" ht="13.8" thickBot="1" x14ac:dyDescent="0.3">
      <c r="C7" s="13"/>
      <c r="D7" s="13"/>
      <c r="E7" s="13"/>
    </row>
    <row r="8" spans="3:16" ht="21" thickBot="1" x14ac:dyDescent="0.35">
      <c r="C8" s="129" t="s">
        <v>79</v>
      </c>
      <c r="D8" s="129"/>
      <c r="E8" s="129"/>
      <c r="F8" s="130" t="s">
        <v>127</v>
      </c>
      <c r="G8" s="131"/>
      <c r="H8" s="131"/>
      <c r="I8" s="132"/>
    </row>
    <row r="9" spans="3:16" ht="20.399999999999999" x14ac:dyDescent="0.3">
      <c r="C9" s="89"/>
      <c r="D9" s="89"/>
      <c r="E9" s="89"/>
      <c r="F9" s="90"/>
      <c r="G9" s="90"/>
      <c r="H9" s="90"/>
      <c r="I9" s="90"/>
    </row>
    <row r="10" spans="3:16" ht="20.25" customHeight="1" x14ac:dyDescent="0.3">
      <c r="C10" s="89"/>
      <c r="D10" s="121" t="s">
        <v>103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3:16" ht="20.25" customHeight="1" thickBot="1" x14ac:dyDescent="0.35">
      <c r="C11" s="89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3:16" ht="21" thickBot="1" x14ac:dyDescent="0.35">
      <c r="C12" s="89"/>
      <c r="D12" s="89" t="s">
        <v>104</v>
      </c>
      <c r="E12" s="180">
        <v>45240</v>
      </c>
      <c r="F12" s="181"/>
      <c r="G12" s="90"/>
      <c r="H12" s="90"/>
      <c r="I12" s="90"/>
    </row>
    <row r="13" spans="3:16" ht="21" thickBot="1" x14ac:dyDescent="0.35">
      <c r="C13" s="89"/>
      <c r="D13" s="89" t="s">
        <v>128</v>
      </c>
      <c r="E13" s="182">
        <v>0.51041666666666663</v>
      </c>
      <c r="F13" s="126"/>
      <c r="G13" s="90"/>
      <c r="H13" s="90"/>
      <c r="I13" s="90"/>
    </row>
    <row r="14" spans="3:16" ht="20.399999999999999" hidden="1" x14ac:dyDescent="0.3">
      <c r="C14" s="89"/>
      <c r="D14" s="89"/>
      <c r="E14" s="89"/>
      <c r="F14" s="90"/>
      <c r="G14" s="90"/>
      <c r="H14" s="90"/>
      <c r="I14" s="90"/>
    </row>
    <row r="15" spans="3:16" ht="20.399999999999999" hidden="1" x14ac:dyDescent="0.3">
      <c r="C15" s="89"/>
      <c r="D15" s="89"/>
      <c r="E15" s="89"/>
      <c r="F15" s="90"/>
      <c r="G15" s="90"/>
      <c r="H15" s="90"/>
      <c r="I15" s="90"/>
    </row>
    <row r="16" spans="3:16" ht="19.8" hidden="1" customHeight="1" x14ac:dyDescent="0.3">
      <c r="C16" s="89"/>
      <c r="D16" s="89"/>
      <c r="E16" s="89"/>
      <c r="F16" s="90"/>
      <c r="G16" s="90"/>
      <c r="H16" s="90"/>
      <c r="I16" s="90"/>
    </row>
    <row r="17" spans="3:9" ht="20.399999999999999" hidden="1" x14ac:dyDescent="0.3">
      <c r="C17" s="89"/>
      <c r="D17" s="89"/>
      <c r="E17" s="89"/>
      <c r="F17" s="90"/>
      <c r="G17" s="90"/>
      <c r="H17" s="90"/>
      <c r="I17" s="90"/>
    </row>
    <row r="18" spans="3:9" ht="20.399999999999999" hidden="1" x14ac:dyDescent="0.3">
      <c r="C18" s="89"/>
      <c r="D18" s="89"/>
      <c r="E18" s="89"/>
      <c r="F18" s="90"/>
      <c r="G18" s="90"/>
      <c r="H18" s="90"/>
      <c r="I18" s="90"/>
    </row>
    <row r="19" spans="3:9" ht="20.399999999999999" hidden="1" x14ac:dyDescent="0.3">
      <c r="C19" s="89"/>
      <c r="D19" s="89"/>
      <c r="E19" s="89"/>
      <c r="F19" s="90"/>
      <c r="G19" s="90"/>
      <c r="H19" s="90"/>
      <c r="I19" s="90"/>
    </row>
    <row r="20" spans="3:9" ht="20.399999999999999" hidden="1" x14ac:dyDescent="0.3">
      <c r="C20" s="89"/>
      <c r="D20" s="89"/>
      <c r="E20" s="89"/>
      <c r="F20" s="90"/>
      <c r="G20" s="90"/>
      <c r="H20" s="90"/>
      <c r="I20" s="90"/>
    </row>
    <row r="21" spans="3:9" ht="20.399999999999999" hidden="1" x14ac:dyDescent="0.3">
      <c r="C21" s="89"/>
      <c r="D21" s="89"/>
      <c r="E21" s="89"/>
      <c r="F21" s="90"/>
      <c r="G21" s="90"/>
      <c r="H21" s="90"/>
      <c r="I21" s="90"/>
    </row>
    <row r="22" spans="3:9" ht="20.399999999999999" hidden="1" x14ac:dyDescent="0.3">
      <c r="C22" s="89"/>
      <c r="D22" s="89"/>
      <c r="E22" s="89"/>
      <c r="F22" s="90"/>
      <c r="G22" s="90"/>
      <c r="H22" s="90"/>
      <c r="I22" s="90"/>
    </row>
    <row r="23" spans="3:9" ht="20.399999999999999" hidden="1" x14ac:dyDescent="0.3">
      <c r="C23" s="89"/>
      <c r="D23" s="89"/>
      <c r="E23" s="89"/>
      <c r="F23" s="90"/>
      <c r="G23" s="90"/>
      <c r="H23" s="90"/>
      <c r="I23" s="90"/>
    </row>
    <row r="24" spans="3:9" ht="18.600000000000001" hidden="1" customHeight="1" x14ac:dyDescent="0.25"/>
    <row r="25" spans="3:9" ht="20.25" customHeight="1" x14ac:dyDescent="0.25"/>
    <row r="26" spans="3:9" ht="27.75" customHeight="1" x14ac:dyDescent="0.25"/>
    <row r="27" spans="3:9" ht="16.5" hidden="1" customHeight="1" x14ac:dyDescent="0.25"/>
    <row r="28" spans="3:9" ht="21.75" hidden="1" customHeight="1" x14ac:dyDescent="0.25">
      <c r="D28" s="127" t="s">
        <v>81</v>
      </c>
      <c r="E28" s="127"/>
      <c r="F28" s="133">
        <f>'zadatak 1'!W25+'Zadatak 2'!X26+'Zadatak 3'!V18+'Zadatak 4'!G3+'Zadatak 5'!V24+'Zadatak 6'!AB11</f>
        <v>0</v>
      </c>
      <c r="G28" s="133"/>
      <c r="H28" s="133"/>
    </row>
    <row r="29" spans="3:9" ht="27.75" hidden="1" customHeight="1" x14ac:dyDescent="0.25">
      <c r="D29" s="127" t="s">
        <v>99</v>
      </c>
      <c r="E29" s="127"/>
      <c r="F29" s="137">
        <v>32</v>
      </c>
      <c r="G29" s="137"/>
      <c r="H29" s="137"/>
    </row>
    <row r="30" spans="3:9" ht="20.399999999999999" hidden="1" x14ac:dyDescent="0.35">
      <c r="D30" s="128" t="s">
        <v>100</v>
      </c>
      <c r="E30" s="128"/>
      <c r="F30" s="136">
        <f>F28/F29</f>
        <v>0</v>
      </c>
      <c r="G30" s="136"/>
      <c r="H30" s="136"/>
    </row>
    <row r="31" spans="3:9" ht="24" hidden="1" customHeight="1" x14ac:dyDescent="0.35">
      <c r="D31" s="134" t="s">
        <v>101</v>
      </c>
      <c r="E31" s="134"/>
      <c r="F31" s="135" t="str">
        <f>IF(F30&lt;40%,"NEDOVOLJAN (1)",IF(F30&lt;=55%,"DOVOLJAN(2)",IF(F30&lt;=70%,"DOBAR(3)",IF(F30&lt;=85%,"VRLO DOBAR(4)","ODLIČAN(5)"))))</f>
        <v>NEDOVOLJAN (1)</v>
      </c>
      <c r="G31" s="135"/>
      <c r="H31" s="135"/>
    </row>
    <row r="32" spans="3:9" hidden="1" x14ac:dyDescent="0.25"/>
  </sheetData>
  <mergeCells count="16">
    <mergeCell ref="D30:E30"/>
    <mergeCell ref="D31:E31"/>
    <mergeCell ref="F31:H31"/>
    <mergeCell ref="F30:H30"/>
    <mergeCell ref="F29:H29"/>
    <mergeCell ref="D2:P3"/>
    <mergeCell ref="D10:P11"/>
    <mergeCell ref="F5:N5"/>
    <mergeCell ref="E12:F12"/>
    <mergeCell ref="D29:E29"/>
    <mergeCell ref="C5:E5"/>
    <mergeCell ref="C8:E8"/>
    <mergeCell ref="F8:I8"/>
    <mergeCell ref="D28:E28"/>
    <mergeCell ref="F28:H28"/>
    <mergeCell ref="E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4"/>
  <sheetViews>
    <sheetView showGridLines="0" zoomScaleNormal="100" workbookViewId="0">
      <selection activeCell="M8" sqref="M8"/>
    </sheetView>
  </sheetViews>
  <sheetFormatPr defaultRowHeight="13.2" x14ac:dyDescent="0.25"/>
  <cols>
    <col min="2" max="2" width="16.6640625" customWidth="1"/>
    <col min="3" max="3" width="19.109375" customWidth="1"/>
    <col min="5" max="5" width="15.44140625" customWidth="1"/>
    <col min="6" max="6" width="8.88671875" customWidth="1"/>
    <col min="8" max="8" width="16.33203125" customWidth="1"/>
    <col min="9" max="9" width="18.21875" customWidth="1"/>
    <col min="21" max="21" width="0" style="19" hidden="1" customWidth="1"/>
    <col min="22" max="22" width="10.33203125" style="19" hidden="1" customWidth="1"/>
    <col min="23" max="23" width="6.6640625" style="19" hidden="1" customWidth="1"/>
    <col min="24" max="24" width="0" style="19" hidden="1" customWidth="1"/>
    <col min="31" max="31" width="14.88671875" customWidth="1"/>
  </cols>
  <sheetData>
    <row r="1" spans="2:28" ht="11.4" customHeight="1" x14ac:dyDescent="0.25"/>
    <row r="2" spans="2:28" ht="19.8" hidden="1" customHeight="1" x14ac:dyDescent="0.25"/>
    <row r="3" spans="2:28" ht="62.4" customHeight="1" x14ac:dyDescent="0.4">
      <c r="B3" s="148" t="s">
        <v>107</v>
      </c>
      <c r="C3" s="148"/>
      <c r="D3" s="148"/>
    </row>
    <row r="4" spans="2:28" ht="40.200000000000003" customHeight="1" x14ac:dyDescent="0.25">
      <c r="B4" s="149"/>
      <c r="C4" s="149"/>
      <c r="D4" s="149"/>
      <c r="F4" s="150" t="s">
        <v>109</v>
      </c>
      <c r="G4" s="150"/>
      <c r="H4" s="150"/>
      <c r="I4" s="150"/>
      <c r="J4" s="150"/>
      <c r="K4" s="150"/>
      <c r="L4" s="150"/>
    </row>
    <row r="5" spans="2:28" s="3" customFormat="1" x14ac:dyDescent="0.25">
      <c r="G5"/>
      <c r="H5" s="2"/>
      <c r="I5"/>
      <c r="J5"/>
      <c r="K5"/>
      <c r="L5"/>
      <c r="M5"/>
      <c r="N5"/>
      <c r="O5"/>
      <c r="P5"/>
      <c r="Q5"/>
      <c r="R5"/>
      <c r="S5"/>
      <c r="T5"/>
      <c r="U5" s="19"/>
      <c r="V5" s="86"/>
      <c r="W5" s="86"/>
      <c r="X5" s="86"/>
    </row>
    <row r="6" spans="2:28" s="3" customFormat="1" x14ac:dyDescent="0.25"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 s="19"/>
      <c r="V6" s="86"/>
      <c r="W6" s="86"/>
      <c r="X6" s="86"/>
    </row>
    <row r="7" spans="2:28" ht="19.95" customHeight="1" x14ac:dyDescent="0.3">
      <c r="B7" s="144" t="s">
        <v>17</v>
      </c>
      <c r="C7" s="145"/>
      <c r="D7" s="2"/>
      <c r="H7" s="109" t="s">
        <v>57</v>
      </c>
      <c r="I7" s="111"/>
    </row>
    <row r="8" spans="2:28" ht="19.95" customHeight="1" x14ac:dyDescent="0.3">
      <c r="B8" s="108" t="s">
        <v>18</v>
      </c>
      <c r="C8" s="110">
        <v>21</v>
      </c>
      <c r="D8" s="1"/>
      <c r="H8" s="109" t="s">
        <v>124</v>
      </c>
      <c r="I8" s="112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2:28" ht="19.95" customHeight="1" x14ac:dyDescent="0.3">
      <c r="B9" s="108" t="s">
        <v>19</v>
      </c>
      <c r="C9" s="110">
        <v>48</v>
      </c>
      <c r="D9" s="1"/>
      <c r="H9" s="109" t="s">
        <v>125</v>
      </c>
      <c r="I9" s="112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2:28" ht="19.95" customHeight="1" x14ac:dyDescent="0.3">
      <c r="B10" s="108" t="s">
        <v>20</v>
      </c>
      <c r="C10" s="110">
        <v>53</v>
      </c>
      <c r="D10" s="1"/>
      <c r="H10" s="109" t="s">
        <v>126</v>
      </c>
      <c r="I10" s="112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2:28" ht="19.95" customHeight="1" x14ac:dyDescent="0.3">
      <c r="B11" s="108" t="s">
        <v>21</v>
      </c>
      <c r="C11" s="110">
        <v>28</v>
      </c>
      <c r="D11" s="1"/>
      <c r="F11" s="146" t="s">
        <v>105</v>
      </c>
      <c r="G11" s="146"/>
      <c r="H11" s="147"/>
      <c r="I11" s="112"/>
      <c r="J11" s="17"/>
      <c r="K11" s="1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2:28" ht="42" customHeight="1" x14ac:dyDescent="0.35">
      <c r="B12" s="12" t="s">
        <v>22</v>
      </c>
      <c r="C12" s="113"/>
      <c r="D12" s="1"/>
      <c r="F12" s="36"/>
      <c r="G12" s="107" t="s">
        <v>106</v>
      </c>
      <c r="H12" s="16"/>
      <c r="I12" s="16"/>
      <c r="J12" s="16"/>
      <c r="K12" s="1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2:28" x14ac:dyDescent="0.25">
      <c r="B13" s="9"/>
      <c r="C13" s="10"/>
      <c r="D13" s="1"/>
      <c r="H13" s="16"/>
    </row>
    <row r="14" spans="2:28" ht="17.399999999999999" hidden="1" customHeight="1" x14ac:dyDescent="0.25">
      <c r="F14" s="16"/>
      <c r="H14" s="16"/>
    </row>
    <row r="15" spans="2:28" ht="17.399999999999999" hidden="1" customHeight="1" x14ac:dyDescent="0.25"/>
    <row r="16" spans="2:28" ht="17.399999999999999" customHeight="1" x14ac:dyDescent="0.25">
      <c r="Y16" s="2"/>
      <c r="AB16" s="4"/>
    </row>
    <row r="17" spans="2:28" s="3" customFormat="1" ht="17.399999999999999" customHeight="1" thickBot="1" x14ac:dyDescent="0.3">
      <c r="B17" s="15"/>
      <c r="C17" s="15"/>
      <c r="D17" s="15"/>
      <c r="E17" s="15"/>
      <c r="U17" s="86"/>
      <c r="V17" s="86"/>
      <c r="W17" s="86"/>
      <c r="X17" s="86"/>
      <c r="Y17" s="2"/>
      <c r="Z17" s="2"/>
      <c r="AA17" s="2"/>
      <c r="AB17" s="4"/>
    </row>
    <row r="18" spans="2:28" ht="15.6" customHeight="1" thickBot="1" x14ac:dyDescent="0.3">
      <c r="F18" s="102"/>
      <c r="G18" s="138" t="s">
        <v>108</v>
      </c>
      <c r="H18" s="139"/>
      <c r="I18" s="140"/>
      <c r="K18" s="3"/>
      <c r="L18" s="3"/>
      <c r="M18" s="3"/>
      <c r="N18" s="3"/>
      <c r="O18" s="3"/>
      <c r="P18" s="3"/>
      <c r="Q18" s="3"/>
      <c r="R18" s="3"/>
      <c r="S18" s="3"/>
      <c r="T18" s="3"/>
      <c r="U18" s="86"/>
      <c r="V18" s="106">
        <f>SUM(V20:V23)</f>
        <v>1</v>
      </c>
      <c r="W18" s="19">
        <f>IF(V18=I11,1,0)</f>
        <v>0</v>
      </c>
    </row>
    <row r="19" spans="2:28" ht="13.8" hidden="1" customHeight="1" thickBot="1" x14ac:dyDescent="0.3">
      <c r="F19" s="102"/>
      <c r="G19" s="103"/>
      <c r="H19" s="104"/>
      <c r="I19" s="105"/>
      <c r="K19" s="3"/>
      <c r="L19" s="3"/>
      <c r="M19" s="3"/>
      <c r="N19" s="3"/>
      <c r="O19" s="3"/>
      <c r="P19" s="3"/>
      <c r="Q19" s="3"/>
      <c r="R19" s="3"/>
      <c r="S19" s="3"/>
      <c r="T19" s="3"/>
      <c r="U19" s="86"/>
      <c r="V19" s="87">
        <f>SUM(C8:C11)</f>
        <v>150</v>
      </c>
      <c r="W19" s="19">
        <f>IF(V19=C12,1,0)</f>
        <v>0</v>
      </c>
    </row>
    <row r="20" spans="2:28" ht="29.4" customHeight="1" thickBot="1" x14ac:dyDescent="0.3">
      <c r="F20" s="102"/>
      <c r="G20" s="141" t="s">
        <v>86</v>
      </c>
      <c r="H20" s="142"/>
      <c r="I20" s="143"/>
      <c r="J20" s="57"/>
      <c r="V20" s="88">
        <f>C8/V19</f>
        <v>0.14000000000000001</v>
      </c>
      <c r="W20" s="19">
        <f>IF(V20=I7,1,0)</f>
        <v>0</v>
      </c>
    </row>
    <row r="21" spans="2:28" x14ac:dyDescent="0.25">
      <c r="V21" s="88">
        <f>C9/V19</f>
        <v>0.32</v>
      </c>
      <c r="W21" s="19">
        <f>IF(V21=I8,1,0)</f>
        <v>0</v>
      </c>
    </row>
    <row r="22" spans="2:28" x14ac:dyDescent="0.25">
      <c r="V22" s="88">
        <f>C10/V19</f>
        <v>0.35333333333333333</v>
      </c>
      <c r="W22" s="19">
        <f>IF(V22=I9,1,0)</f>
        <v>0</v>
      </c>
    </row>
    <row r="23" spans="2:28" x14ac:dyDescent="0.25">
      <c r="V23" s="88">
        <f>C11/V19</f>
        <v>0.18666666666666668</v>
      </c>
      <c r="W23" s="19">
        <f>IF(V23=I10,1,0)</f>
        <v>0</v>
      </c>
    </row>
    <row r="24" spans="2:28" ht="13.8" thickBot="1" x14ac:dyDescent="0.3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80"/>
      <c r="W24" s="19">
        <f>J20</f>
        <v>0</v>
      </c>
    </row>
    <row r="25" spans="2:28" ht="13.8" thickBot="1" x14ac:dyDescent="0.3">
      <c r="W25" s="81">
        <f>SUM(W18:W24)</f>
        <v>0</v>
      </c>
    </row>
    <row r="28" spans="2:28" x14ac:dyDescent="0.25">
      <c r="B28" s="2"/>
    </row>
    <row r="29" spans="2:28" x14ac:dyDescent="0.25">
      <c r="B29" s="2"/>
    </row>
    <row r="30" spans="2:28" x14ac:dyDescent="0.25">
      <c r="B30" s="7"/>
      <c r="C30" s="8"/>
    </row>
    <row r="31" spans="2:28" x14ac:dyDescent="0.25">
      <c r="B31" s="7"/>
      <c r="C31" s="8"/>
    </row>
    <row r="32" spans="2:28" x14ac:dyDescent="0.25">
      <c r="B32" s="7"/>
      <c r="C32" s="8"/>
    </row>
    <row r="33" spans="2:3" x14ac:dyDescent="0.25">
      <c r="B33" s="7"/>
      <c r="C33" s="8"/>
    </row>
    <row r="34" spans="2:3" x14ac:dyDescent="0.25">
      <c r="B34" s="9"/>
      <c r="C34" s="10"/>
    </row>
  </sheetData>
  <mergeCells count="7">
    <mergeCell ref="G18:I18"/>
    <mergeCell ref="G20:I20"/>
    <mergeCell ref="B7:C7"/>
    <mergeCell ref="F11:H11"/>
    <mergeCell ref="B3:D3"/>
    <mergeCell ref="B4:D4"/>
    <mergeCell ref="F4:L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zoomScale="98" zoomScaleNormal="98" workbookViewId="0">
      <selection activeCell="K4" sqref="K4"/>
    </sheetView>
  </sheetViews>
  <sheetFormatPr defaultRowHeight="13.2" x14ac:dyDescent="0.25"/>
  <cols>
    <col min="1" max="1" width="17.5546875" customWidth="1"/>
    <col min="18" max="21" width="13.88671875" customWidth="1"/>
    <col min="23" max="24" width="0" style="19" hidden="1" customWidth="1"/>
  </cols>
  <sheetData>
    <row r="1" spans="1:24" ht="13.8" thickBot="1" x14ac:dyDescent="0.3"/>
    <row r="2" spans="1:24" ht="56.25" customHeight="1" thickBot="1" x14ac:dyDescent="0.3">
      <c r="A2" s="151" t="s">
        <v>110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  <c r="S2" s="84"/>
      <c r="T2" s="84"/>
      <c r="U2" s="84"/>
    </row>
    <row r="3" spans="1:24" ht="28.5" customHeight="1" thickBot="1" x14ac:dyDescent="0.3">
      <c r="A3" s="84"/>
      <c r="B3" s="84"/>
      <c r="C3" s="84"/>
      <c r="D3" s="84"/>
      <c r="E3" s="84"/>
      <c r="F3" s="84"/>
      <c r="G3" s="84"/>
      <c r="H3" s="84"/>
      <c r="I3" s="91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4" ht="16.2" thickBot="1" x14ac:dyDescent="0.3">
      <c r="A4" s="154" t="s">
        <v>77</v>
      </c>
      <c r="B4" s="154"/>
      <c r="C4" s="3"/>
      <c r="D4" s="58" t="s">
        <v>87</v>
      </c>
      <c r="E4" s="58"/>
      <c r="G4" s="3"/>
      <c r="H4" s="3"/>
      <c r="I4" s="59"/>
      <c r="J4" s="3"/>
      <c r="K4" s="3"/>
      <c r="L4" s="3"/>
      <c r="M4" s="3"/>
      <c r="N4" s="3"/>
      <c r="O4" s="3"/>
      <c r="P4" s="3"/>
      <c r="Q4" s="3"/>
    </row>
    <row r="5" spans="1:24" ht="15.6" x14ac:dyDescent="0.25">
      <c r="A5" s="54"/>
      <c r="B5" s="54"/>
      <c r="C5" s="3"/>
      <c r="D5" s="58"/>
      <c r="E5" s="58"/>
      <c r="G5" s="3"/>
      <c r="H5" s="3"/>
      <c r="J5" s="3"/>
      <c r="K5" s="3"/>
      <c r="L5" s="3"/>
      <c r="M5" s="3"/>
      <c r="N5" s="3"/>
      <c r="O5" s="3"/>
      <c r="P5" s="3"/>
      <c r="Q5" s="3"/>
    </row>
    <row r="6" spans="1:24" ht="15.6" x14ac:dyDescent="0.25">
      <c r="A6" s="54"/>
      <c r="B6" s="54"/>
      <c r="C6" s="3"/>
      <c r="D6" s="58"/>
      <c r="E6" s="58"/>
      <c r="G6" s="3"/>
      <c r="H6" s="3"/>
      <c r="J6" s="3"/>
      <c r="K6" s="3"/>
      <c r="L6" s="3"/>
      <c r="M6" s="3"/>
      <c r="N6" s="3"/>
      <c r="O6" s="3"/>
      <c r="P6" s="3"/>
      <c r="Q6" s="3"/>
    </row>
    <row r="7" spans="1:2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4" ht="26.4" x14ac:dyDescent="0.25">
      <c r="A8" s="3" t="s">
        <v>23</v>
      </c>
      <c r="B8" s="3" t="s">
        <v>24</v>
      </c>
      <c r="C8" s="5" t="s">
        <v>25</v>
      </c>
      <c r="D8" s="5" t="s">
        <v>26</v>
      </c>
      <c r="E8" s="5" t="s">
        <v>27</v>
      </c>
      <c r="F8" s="5" t="s">
        <v>28</v>
      </c>
      <c r="G8" s="5" t="s">
        <v>29</v>
      </c>
      <c r="H8" s="5" t="s">
        <v>30</v>
      </c>
      <c r="I8" s="5" t="s">
        <v>31</v>
      </c>
      <c r="J8" s="5" t="s">
        <v>32</v>
      </c>
      <c r="K8" s="5" t="s">
        <v>33</v>
      </c>
      <c r="L8" s="5" t="s">
        <v>34</v>
      </c>
      <c r="M8" s="5" t="s">
        <v>35</v>
      </c>
      <c r="N8" s="5" t="s">
        <v>36</v>
      </c>
      <c r="O8" s="5" t="s">
        <v>37</v>
      </c>
      <c r="P8" s="5" t="s">
        <v>38</v>
      </c>
      <c r="Q8" s="6" t="s">
        <v>43</v>
      </c>
    </row>
    <row r="9" spans="1:24" x14ac:dyDescent="0.25">
      <c r="A9" s="2" t="s">
        <v>39</v>
      </c>
      <c r="B9">
        <v>5</v>
      </c>
      <c r="C9">
        <v>5</v>
      </c>
      <c r="D9">
        <v>5</v>
      </c>
      <c r="E9">
        <v>4</v>
      </c>
      <c r="F9">
        <v>3</v>
      </c>
      <c r="G9">
        <v>5</v>
      </c>
      <c r="H9">
        <v>5</v>
      </c>
      <c r="I9">
        <v>3</v>
      </c>
      <c r="J9">
        <v>5</v>
      </c>
      <c r="K9">
        <v>5</v>
      </c>
      <c r="L9">
        <v>5</v>
      </c>
      <c r="M9">
        <v>5</v>
      </c>
      <c r="N9">
        <v>5</v>
      </c>
      <c r="O9">
        <v>5</v>
      </c>
      <c r="P9">
        <v>4</v>
      </c>
      <c r="Q9" s="60"/>
      <c r="W9" s="85">
        <f>AVERAGE(B9:P9)</f>
        <v>4.5999999999999996</v>
      </c>
      <c r="X9" s="19">
        <f>IF(W9=Q9,1,0)</f>
        <v>0</v>
      </c>
    </row>
    <row r="10" spans="1:24" x14ac:dyDescent="0.25">
      <c r="A10" s="2" t="s">
        <v>40</v>
      </c>
      <c r="B10">
        <v>4</v>
      </c>
      <c r="C10">
        <v>4</v>
      </c>
      <c r="D10">
        <v>4</v>
      </c>
      <c r="E10">
        <v>4</v>
      </c>
      <c r="F10">
        <v>4</v>
      </c>
      <c r="G10">
        <v>4</v>
      </c>
      <c r="H10">
        <v>5</v>
      </c>
      <c r="I10">
        <v>5</v>
      </c>
      <c r="J10">
        <v>5</v>
      </c>
      <c r="K10">
        <v>5</v>
      </c>
      <c r="L10">
        <v>5</v>
      </c>
      <c r="M10">
        <v>3</v>
      </c>
      <c r="N10">
        <v>4</v>
      </c>
      <c r="O10">
        <v>4</v>
      </c>
      <c r="P10">
        <v>4</v>
      </c>
      <c r="Q10" s="60"/>
      <c r="W10" s="85">
        <f t="shared" ref="W10:W21" si="0">AVERAGE(B10:P10)</f>
        <v>4.2666666666666666</v>
      </c>
      <c r="X10" s="19">
        <f t="shared" ref="X10:X24" si="1">IF(W10=Q10,1,0)</f>
        <v>0</v>
      </c>
    </row>
    <row r="11" spans="1:24" x14ac:dyDescent="0.25">
      <c r="A11" s="2" t="s">
        <v>41</v>
      </c>
      <c r="B11">
        <v>2</v>
      </c>
      <c r="C11">
        <v>3</v>
      </c>
      <c r="D11">
        <v>4</v>
      </c>
      <c r="E11">
        <v>5</v>
      </c>
      <c r="F11">
        <v>4</v>
      </c>
      <c r="G11">
        <v>4</v>
      </c>
      <c r="H11">
        <v>3</v>
      </c>
      <c r="I11">
        <v>2</v>
      </c>
      <c r="J11">
        <v>2</v>
      </c>
      <c r="K11">
        <v>3</v>
      </c>
      <c r="L11">
        <v>4</v>
      </c>
      <c r="M11">
        <v>5</v>
      </c>
      <c r="N11">
        <v>4</v>
      </c>
      <c r="O11">
        <v>4</v>
      </c>
      <c r="P11">
        <v>4</v>
      </c>
      <c r="Q11" s="60"/>
      <c r="W11" s="85">
        <f t="shared" si="0"/>
        <v>3.5333333333333332</v>
      </c>
      <c r="X11" s="19">
        <f t="shared" si="1"/>
        <v>0</v>
      </c>
    </row>
    <row r="12" spans="1:24" x14ac:dyDescent="0.25">
      <c r="A12" s="2" t="s">
        <v>42</v>
      </c>
      <c r="B12">
        <v>5</v>
      </c>
      <c r="C12">
        <v>5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>
        <v>5</v>
      </c>
      <c r="Q12" s="60"/>
      <c r="W12" s="85">
        <f t="shared" si="0"/>
        <v>5</v>
      </c>
      <c r="X12" s="19">
        <f t="shared" si="1"/>
        <v>0</v>
      </c>
    </row>
    <row r="13" spans="1:24" x14ac:dyDescent="0.25">
      <c r="A13" s="2" t="s">
        <v>44</v>
      </c>
      <c r="B13">
        <v>4</v>
      </c>
      <c r="C13">
        <v>5</v>
      </c>
      <c r="D13">
        <v>5</v>
      </c>
      <c r="E13">
        <v>4</v>
      </c>
      <c r="F13">
        <v>4</v>
      </c>
      <c r="G13">
        <v>5</v>
      </c>
      <c r="H13">
        <v>5</v>
      </c>
      <c r="I13">
        <v>5</v>
      </c>
      <c r="J13">
        <v>4</v>
      </c>
      <c r="K13">
        <v>4</v>
      </c>
      <c r="L13">
        <v>4</v>
      </c>
      <c r="M13">
        <v>4</v>
      </c>
      <c r="N13">
        <v>4</v>
      </c>
      <c r="O13">
        <v>5</v>
      </c>
      <c r="P13">
        <v>5</v>
      </c>
      <c r="Q13" s="60"/>
      <c r="W13" s="85">
        <f t="shared" si="0"/>
        <v>4.4666666666666668</v>
      </c>
      <c r="X13" s="19">
        <f t="shared" si="1"/>
        <v>0</v>
      </c>
    </row>
    <row r="14" spans="1:24" x14ac:dyDescent="0.25">
      <c r="A14" s="2" t="s">
        <v>45</v>
      </c>
      <c r="B14">
        <v>4</v>
      </c>
      <c r="C14">
        <v>5</v>
      </c>
      <c r="D14">
        <v>4</v>
      </c>
      <c r="E14">
        <v>5</v>
      </c>
      <c r="F14">
        <v>3</v>
      </c>
      <c r="G14">
        <v>4</v>
      </c>
      <c r="H14">
        <v>5</v>
      </c>
      <c r="I14">
        <v>4</v>
      </c>
      <c r="J14">
        <v>5</v>
      </c>
      <c r="K14">
        <v>5</v>
      </c>
      <c r="L14">
        <v>5</v>
      </c>
      <c r="M14">
        <v>4</v>
      </c>
      <c r="N14">
        <v>4</v>
      </c>
      <c r="O14">
        <v>4</v>
      </c>
      <c r="P14">
        <v>5</v>
      </c>
      <c r="Q14" s="60"/>
      <c r="W14" s="85">
        <f t="shared" si="0"/>
        <v>4.4000000000000004</v>
      </c>
      <c r="X14" s="19">
        <f t="shared" si="1"/>
        <v>0</v>
      </c>
    </row>
    <row r="15" spans="1:24" x14ac:dyDescent="0.25">
      <c r="A15" s="2" t="s">
        <v>46</v>
      </c>
      <c r="B15">
        <v>2</v>
      </c>
      <c r="C15">
        <v>3</v>
      </c>
      <c r="D15">
        <v>4</v>
      </c>
      <c r="E15">
        <v>4</v>
      </c>
      <c r="F15">
        <v>5</v>
      </c>
      <c r="G15">
        <v>4</v>
      </c>
      <c r="H15">
        <v>2</v>
      </c>
      <c r="I15">
        <v>3</v>
      </c>
      <c r="J15">
        <v>4</v>
      </c>
      <c r="K15">
        <v>3</v>
      </c>
      <c r="L15">
        <v>3</v>
      </c>
      <c r="M15">
        <v>3</v>
      </c>
      <c r="N15">
        <v>3</v>
      </c>
      <c r="O15">
        <v>3</v>
      </c>
      <c r="P15">
        <v>3</v>
      </c>
      <c r="Q15" s="60"/>
      <c r="W15" s="85">
        <f t="shared" si="0"/>
        <v>3.2666666666666666</v>
      </c>
      <c r="X15" s="19">
        <f t="shared" si="1"/>
        <v>0</v>
      </c>
    </row>
    <row r="16" spans="1:24" x14ac:dyDescent="0.25">
      <c r="A16" s="2" t="s">
        <v>47</v>
      </c>
      <c r="B16">
        <v>3</v>
      </c>
      <c r="C16">
        <v>3</v>
      </c>
      <c r="D16">
        <v>3</v>
      </c>
      <c r="E16">
        <v>3</v>
      </c>
      <c r="F16">
        <v>3</v>
      </c>
      <c r="G16">
        <v>3</v>
      </c>
      <c r="H16">
        <v>3</v>
      </c>
      <c r="I16">
        <v>3</v>
      </c>
      <c r="J16">
        <v>3</v>
      </c>
      <c r="K16">
        <v>3</v>
      </c>
      <c r="L16">
        <v>3</v>
      </c>
      <c r="M16">
        <v>3</v>
      </c>
      <c r="N16">
        <v>3</v>
      </c>
      <c r="O16">
        <v>3</v>
      </c>
      <c r="P16">
        <v>3</v>
      </c>
      <c r="Q16" s="60"/>
      <c r="W16" s="85">
        <f t="shared" si="0"/>
        <v>3</v>
      </c>
      <c r="X16" s="19">
        <f t="shared" si="1"/>
        <v>0</v>
      </c>
    </row>
    <row r="17" spans="1:24" x14ac:dyDescent="0.25">
      <c r="A17" s="2" t="s">
        <v>48</v>
      </c>
      <c r="B17">
        <v>2</v>
      </c>
      <c r="C17">
        <v>3</v>
      </c>
      <c r="D17">
        <v>2</v>
      </c>
      <c r="E17">
        <v>3</v>
      </c>
      <c r="F17">
        <v>4</v>
      </c>
      <c r="G17">
        <v>3</v>
      </c>
      <c r="H17">
        <v>4</v>
      </c>
      <c r="I17">
        <v>4</v>
      </c>
      <c r="J17">
        <v>3</v>
      </c>
      <c r="K17">
        <v>4</v>
      </c>
      <c r="L17">
        <v>4</v>
      </c>
      <c r="M17">
        <v>4</v>
      </c>
      <c r="N17">
        <v>3</v>
      </c>
      <c r="O17">
        <v>3</v>
      </c>
      <c r="P17">
        <v>3</v>
      </c>
      <c r="Q17" s="60"/>
      <c r="W17" s="85">
        <f t="shared" si="0"/>
        <v>3.2666666666666666</v>
      </c>
      <c r="X17" s="19">
        <f t="shared" si="1"/>
        <v>0</v>
      </c>
    </row>
    <row r="18" spans="1:24" x14ac:dyDescent="0.25">
      <c r="A18" s="2" t="s">
        <v>49</v>
      </c>
      <c r="B18">
        <v>4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4</v>
      </c>
      <c r="L18">
        <v>4</v>
      </c>
      <c r="M18">
        <v>4</v>
      </c>
      <c r="N18">
        <v>4</v>
      </c>
      <c r="O18">
        <v>4</v>
      </c>
      <c r="P18">
        <v>4</v>
      </c>
      <c r="Q18" s="60"/>
      <c r="W18" s="85">
        <f t="shared" si="0"/>
        <v>4</v>
      </c>
      <c r="X18" s="19">
        <f t="shared" si="1"/>
        <v>0</v>
      </c>
    </row>
    <row r="19" spans="1:24" x14ac:dyDescent="0.25">
      <c r="A19" s="2" t="s">
        <v>50</v>
      </c>
      <c r="B19">
        <v>3</v>
      </c>
      <c r="C19">
        <v>4</v>
      </c>
      <c r="D19">
        <v>5</v>
      </c>
      <c r="E19">
        <v>3</v>
      </c>
      <c r="F19">
        <v>4</v>
      </c>
      <c r="G19">
        <v>4</v>
      </c>
      <c r="H19">
        <v>4</v>
      </c>
      <c r="I19">
        <v>3</v>
      </c>
      <c r="J19">
        <v>3</v>
      </c>
      <c r="K19">
        <v>3</v>
      </c>
      <c r="L19">
        <v>5</v>
      </c>
      <c r="M19">
        <v>5</v>
      </c>
      <c r="N19">
        <v>5</v>
      </c>
      <c r="O19">
        <v>5</v>
      </c>
      <c r="P19">
        <v>5</v>
      </c>
      <c r="Q19" s="60"/>
      <c r="W19" s="85">
        <f t="shared" si="0"/>
        <v>4.0666666666666664</v>
      </c>
      <c r="X19" s="19">
        <f t="shared" si="1"/>
        <v>0</v>
      </c>
    </row>
    <row r="20" spans="1:24" x14ac:dyDescent="0.25">
      <c r="A20" s="2" t="s">
        <v>51</v>
      </c>
      <c r="B20">
        <v>2</v>
      </c>
      <c r="C20">
        <v>3</v>
      </c>
      <c r="D20">
        <v>4</v>
      </c>
      <c r="E20">
        <v>5</v>
      </c>
      <c r="F20">
        <v>5</v>
      </c>
      <c r="G20">
        <v>5</v>
      </c>
      <c r="H20">
        <v>5</v>
      </c>
      <c r="I20">
        <v>3</v>
      </c>
      <c r="J20">
        <v>2</v>
      </c>
      <c r="K20">
        <v>3</v>
      </c>
      <c r="L20">
        <v>3</v>
      </c>
      <c r="M20">
        <v>3</v>
      </c>
      <c r="N20">
        <v>4</v>
      </c>
      <c r="O20">
        <v>5</v>
      </c>
      <c r="P20">
        <v>4</v>
      </c>
      <c r="Q20" s="60"/>
      <c r="W20" s="85">
        <f t="shared" si="0"/>
        <v>3.7333333333333334</v>
      </c>
      <c r="X20" s="19">
        <f t="shared" si="1"/>
        <v>0</v>
      </c>
    </row>
    <row r="21" spans="1:24" x14ac:dyDescent="0.25">
      <c r="A21" s="2" t="s">
        <v>52</v>
      </c>
      <c r="B21">
        <v>4</v>
      </c>
      <c r="C21">
        <v>4</v>
      </c>
      <c r="D21">
        <v>5</v>
      </c>
      <c r="E21">
        <v>5</v>
      </c>
      <c r="F21">
        <v>5</v>
      </c>
      <c r="G21">
        <v>4</v>
      </c>
      <c r="H21">
        <v>4</v>
      </c>
      <c r="I21">
        <v>3</v>
      </c>
      <c r="J21">
        <v>4</v>
      </c>
      <c r="K21">
        <v>5</v>
      </c>
      <c r="L21">
        <v>5</v>
      </c>
      <c r="M21">
        <v>5</v>
      </c>
      <c r="N21">
        <v>5</v>
      </c>
      <c r="O21">
        <v>5</v>
      </c>
      <c r="P21">
        <v>5</v>
      </c>
      <c r="Q21" s="60"/>
      <c r="W21" s="85">
        <f t="shared" si="0"/>
        <v>4.5333333333333332</v>
      </c>
      <c r="X21" s="19">
        <f t="shared" si="1"/>
        <v>0</v>
      </c>
    </row>
    <row r="22" spans="1:24" x14ac:dyDescent="0.25">
      <c r="Q22" s="61"/>
      <c r="X22" s="19">
        <f>IF(SUM(X9:X21)=13,1,0)</f>
        <v>0</v>
      </c>
    </row>
    <row r="23" spans="1:24" x14ac:dyDescent="0.25">
      <c r="N23" s="13" t="s">
        <v>53</v>
      </c>
      <c r="Q23" s="60"/>
      <c r="W23" s="85">
        <f>MIN(W9:W21)</f>
        <v>3</v>
      </c>
      <c r="X23" s="19">
        <f t="shared" si="1"/>
        <v>0</v>
      </c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3" t="s">
        <v>54</v>
      </c>
      <c r="O24" s="2"/>
      <c r="P24" s="2"/>
      <c r="Q24" s="60"/>
      <c r="W24" s="85">
        <f>MAX(W9:W21)</f>
        <v>5</v>
      </c>
      <c r="X24" s="19">
        <f t="shared" si="1"/>
        <v>0</v>
      </c>
    </row>
    <row r="25" spans="1:24" ht="13.8" thickBot="1" x14ac:dyDescent="0.3">
      <c r="X25" s="19">
        <f>I4</f>
        <v>0</v>
      </c>
    </row>
    <row r="26" spans="1:24" ht="13.8" thickBot="1" x14ac:dyDescent="0.3">
      <c r="X26" s="81">
        <f>SUM(X22:X25)</f>
        <v>0</v>
      </c>
    </row>
  </sheetData>
  <mergeCells count="2">
    <mergeCell ref="A2:R2"/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18"/>
  <sheetViews>
    <sheetView zoomScale="130" zoomScaleNormal="130" workbookViewId="0">
      <selection activeCell="I6" sqref="I6"/>
    </sheetView>
  </sheetViews>
  <sheetFormatPr defaultRowHeight="13.2" x14ac:dyDescent="0.25"/>
  <cols>
    <col min="2" max="5" width="12.6640625" customWidth="1"/>
    <col min="9" max="9" width="12.109375" customWidth="1"/>
    <col min="10" max="10" width="20.109375" customWidth="1"/>
    <col min="19" max="19" width="14.88671875" style="19" hidden="1" customWidth="1"/>
    <col min="20" max="22" width="0" style="19" hidden="1" customWidth="1"/>
  </cols>
  <sheetData>
    <row r="2" spans="2:22" ht="15.6" x14ac:dyDescent="0.3">
      <c r="B2" s="14" t="s">
        <v>58</v>
      </c>
      <c r="C2" s="14"/>
      <c r="D2" s="14"/>
      <c r="E2" s="14"/>
      <c r="F2" s="14"/>
      <c r="G2" s="14"/>
      <c r="H2" s="14"/>
      <c r="J2" s="47" t="s">
        <v>71</v>
      </c>
    </row>
    <row r="4" spans="2:22" ht="26.25" customHeight="1" x14ac:dyDescent="0.3">
      <c r="B4" s="49" t="s">
        <v>75</v>
      </c>
      <c r="C4" s="49" t="s">
        <v>76</v>
      </c>
      <c r="D4" s="50" t="s">
        <v>55</v>
      </c>
      <c r="E4" s="50" t="s">
        <v>56</v>
      </c>
      <c r="I4" s="82" t="s">
        <v>72</v>
      </c>
    </row>
    <row r="5" spans="2:22" ht="18.899999999999999" customHeight="1" x14ac:dyDescent="0.3">
      <c r="B5" s="48">
        <v>4</v>
      </c>
      <c r="C5" s="48">
        <v>7</v>
      </c>
      <c r="D5" s="62"/>
      <c r="E5" s="62"/>
      <c r="J5" s="83" t="s">
        <v>73</v>
      </c>
      <c r="K5" s="82" t="s">
        <v>97</v>
      </c>
    </row>
    <row r="6" spans="2:22" ht="18.899999999999999" customHeight="1" x14ac:dyDescent="0.3">
      <c r="B6" s="48">
        <v>8</v>
      </c>
      <c r="C6" s="48">
        <v>2</v>
      </c>
      <c r="D6" s="62"/>
      <c r="E6" s="62"/>
      <c r="I6" s="82"/>
      <c r="J6" s="83" t="s">
        <v>74</v>
      </c>
      <c r="K6" s="82" t="s">
        <v>98</v>
      </c>
    </row>
    <row r="7" spans="2:22" ht="18.899999999999999" customHeight="1" x14ac:dyDescent="0.25">
      <c r="B7" s="48">
        <v>9</v>
      </c>
      <c r="C7" s="48">
        <v>3</v>
      </c>
      <c r="D7" s="62"/>
      <c r="E7" s="62"/>
      <c r="L7" s="11"/>
      <c r="M7" s="11"/>
      <c r="N7" s="11"/>
      <c r="O7" s="11"/>
      <c r="P7" s="11"/>
      <c r="Q7" s="11"/>
      <c r="R7" s="11"/>
      <c r="S7" s="80"/>
      <c r="T7" s="80"/>
    </row>
    <row r="8" spans="2:22" ht="18.899999999999999" customHeight="1" x14ac:dyDescent="0.25">
      <c r="B8" s="48">
        <v>2</v>
      </c>
      <c r="C8" s="48">
        <v>7</v>
      </c>
      <c r="D8" s="62"/>
      <c r="E8" s="62"/>
    </row>
    <row r="9" spans="2:22" ht="18.899999999999999" customHeight="1" x14ac:dyDescent="0.25">
      <c r="B9" s="48">
        <v>4</v>
      </c>
      <c r="C9" s="48">
        <v>2</v>
      </c>
      <c r="D9" s="62"/>
      <c r="E9" s="62"/>
    </row>
    <row r="10" spans="2:22" ht="18.899999999999999" customHeight="1" x14ac:dyDescent="0.25">
      <c r="B10" s="48">
        <v>10</v>
      </c>
      <c r="C10" s="48">
        <v>1</v>
      </c>
      <c r="D10" s="62"/>
      <c r="E10" s="62"/>
    </row>
    <row r="11" spans="2:22" x14ac:dyDescent="0.25">
      <c r="S11" s="19">
        <f>2*(B5+C5)</f>
        <v>22</v>
      </c>
      <c r="T11" s="19">
        <f>B5*C5</f>
        <v>28</v>
      </c>
      <c r="U11" s="19">
        <f>IF(S11=D5,1,0)</f>
        <v>0</v>
      </c>
      <c r="V11" s="19">
        <f>IF(E5=T11,1,0)</f>
        <v>0</v>
      </c>
    </row>
    <row r="12" spans="2:22" x14ac:dyDescent="0.25">
      <c r="S12" s="19">
        <f t="shared" ref="S12:S16" si="0">2*(B6+C6)</f>
        <v>20</v>
      </c>
      <c r="T12" s="19">
        <f t="shared" ref="T12:T16" si="1">B6*C6</f>
        <v>16</v>
      </c>
      <c r="U12" s="19">
        <f t="shared" ref="U12:U16" si="2">IF(S12=D6,1,0)</f>
        <v>0</v>
      </c>
      <c r="V12" s="19">
        <f t="shared" ref="V12:V16" si="3">IF(E6=T12,1,0)</f>
        <v>0</v>
      </c>
    </row>
    <row r="13" spans="2:22" x14ac:dyDescent="0.25">
      <c r="S13" s="19">
        <f t="shared" si="0"/>
        <v>24</v>
      </c>
      <c r="T13" s="19">
        <f t="shared" si="1"/>
        <v>27</v>
      </c>
      <c r="U13" s="19">
        <f t="shared" si="2"/>
        <v>0</v>
      </c>
      <c r="V13" s="19">
        <f t="shared" si="3"/>
        <v>0</v>
      </c>
    </row>
    <row r="14" spans="2:22" x14ac:dyDescent="0.25">
      <c r="S14" s="19">
        <f t="shared" si="0"/>
        <v>18</v>
      </c>
      <c r="T14" s="19">
        <f t="shared" si="1"/>
        <v>14</v>
      </c>
      <c r="U14" s="19">
        <f t="shared" si="2"/>
        <v>0</v>
      </c>
      <c r="V14" s="19">
        <f t="shared" si="3"/>
        <v>0</v>
      </c>
    </row>
    <row r="15" spans="2:22" x14ac:dyDescent="0.25">
      <c r="S15" s="19">
        <f t="shared" si="0"/>
        <v>12</v>
      </c>
      <c r="T15" s="19">
        <f t="shared" si="1"/>
        <v>8</v>
      </c>
      <c r="U15" s="19">
        <f t="shared" si="2"/>
        <v>0</v>
      </c>
      <c r="V15" s="19">
        <f t="shared" si="3"/>
        <v>0</v>
      </c>
    </row>
    <row r="16" spans="2:22" x14ac:dyDescent="0.25">
      <c r="S16" s="19">
        <f t="shared" si="0"/>
        <v>22</v>
      </c>
      <c r="T16" s="19">
        <f t="shared" si="1"/>
        <v>10</v>
      </c>
      <c r="U16" s="19">
        <f t="shared" si="2"/>
        <v>0</v>
      </c>
      <c r="V16" s="19">
        <f t="shared" si="3"/>
        <v>0</v>
      </c>
    </row>
    <row r="17" spans="21:22" ht="13.8" thickBot="1" x14ac:dyDescent="0.3">
      <c r="U17" s="19">
        <f>IF(SUM(U11:U16)=6,1,0)</f>
        <v>0</v>
      </c>
      <c r="V17" s="19">
        <f>IF(SUM(V11:V16)=6,1,0)</f>
        <v>0</v>
      </c>
    </row>
    <row r="18" spans="21:22" ht="13.8" thickBot="1" x14ac:dyDescent="0.3">
      <c r="V18" s="81">
        <f>U17+V17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2"/>
  <sheetViews>
    <sheetView topLeftCell="A4" zoomScale="89" zoomScaleNormal="89" workbookViewId="0">
      <selection activeCell="H15" sqref="H15"/>
    </sheetView>
  </sheetViews>
  <sheetFormatPr defaultRowHeight="17.399999999999999" x14ac:dyDescent="0.25"/>
  <cols>
    <col min="4" max="4" width="14.88671875" customWidth="1"/>
    <col min="7" max="7" width="12.88671875" bestFit="1" customWidth="1"/>
    <col min="24" max="24" width="0" hidden="1" customWidth="1"/>
    <col min="25" max="25" width="14.88671875" hidden="1" customWidth="1"/>
    <col min="26" max="26" width="0" style="52" hidden="1" customWidth="1"/>
    <col min="27" max="29" width="0" hidden="1" customWidth="1"/>
  </cols>
  <sheetData>
    <row r="1" spans="1:28" ht="112.5" customHeight="1" x14ac:dyDescent="0.25">
      <c r="A1" s="161" t="s">
        <v>102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55"/>
      <c r="U1" s="55"/>
      <c r="V1" s="55"/>
    </row>
    <row r="2" spans="1:28" ht="18" thickBot="1" x14ac:dyDescent="0.3">
      <c r="B2" s="160" t="s">
        <v>82</v>
      </c>
      <c r="C2" s="160"/>
      <c r="D2" s="160"/>
      <c r="E2" s="160"/>
      <c r="G2" s="67">
        <v>4</v>
      </c>
    </row>
    <row r="3" spans="1:28" s="51" customFormat="1" ht="33" customHeight="1" thickBot="1" x14ac:dyDescent="0.35">
      <c r="A3" s="154" t="s">
        <v>95</v>
      </c>
      <c r="B3" s="154"/>
      <c r="C3" s="154"/>
      <c r="D3" s="154"/>
      <c r="E3" s="154"/>
      <c r="G3" s="68"/>
      <c r="Y3" s="63" t="s">
        <v>88</v>
      </c>
      <c r="Z3" s="155" t="s">
        <v>92</v>
      </c>
      <c r="AA3" s="156"/>
      <c r="AB3" s="64" t="s">
        <v>93</v>
      </c>
    </row>
    <row r="4" spans="1:28" s="51" customFormat="1" ht="18" thickBot="1" x14ac:dyDescent="0.35">
      <c r="Y4" s="63" t="s">
        <v>89</v>
      </c>
      <c r="Z4" s="157">
        <v>50</v>
      </c>
      <c r="AA4" s="157"/>
      <c r="AB4" s="65">
        <f>Z4/Z7</f>
        <v>0.31645569620253167</v>
      </c>
    </row>
    <row r="5" spans="1:28" ht="13.8" thickBot="1" x14ac:dyDescent="0.3">
      <c r="Y5" s="63" t="s">
        <v>90</v>
      </c>
      <c r="Z5" s="157">
        <v>33</v>
      </c>
      <c r="AA5" s="157"/>
      <c r="AB5" s="65">
        <f>Z5/Z7</f>
        <v>0.20886075949367089</v>
      </c>
    </row>
    <row r="6" spans="1:28" ht="13.8" thickBot="1" x14ac:dyDescent="0.3">
      <c r="A6" s="2"/>
      <c r="Y6" s="63" t="s">
        <v>91</v>
      </c>
      <c r="Z6" s="157">
        <v>75</v>
      </c>
      <c r="AA6" s="157"/>
      <c r="AB6" s="65">
        <f>Z6/Z7</f>
        <v>0.47468354430379744</v>
      </c>
    </row>
    <row r="7" spans="1:28" ht="13.8" thickBot="1" x14ac:dyDescent="0.3">
      <c r="A7" s="2"/>
      <c r="Y7" s="63" t="s">
        <v>94</v>
      </c>
      <c r="Z7" s="158">
        <f>SUM(Z4:AA6)</f>
        <v>158</v>
      </c>
      <c r="AA7" s="159"/>
      <c r="AB7" s="66">
        <f>SUM(AB4:AB6)</f>
        <v>1</v>
      </c>
    </row>
    <row r="8" spans="1:28" ht="20.399999999999999" x14ac:dyDescent="0.35">
      <c r="A8" s="162" t="s">
        <v>70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4"/>
      <c r="V8" s="51"/>
      <c r="W8" s="51"/>
    </row>
    <row r="9" spans="1:28" ht="21" thickBot="1" x14ac:dyDescent="0.4">
      <c r="A9" s="165" t="s">
        <v>15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7"/>
      <c r="V9" s="51"/>
      <c r="W9" s="51"/>
    </row>
    <row r="12" spans="1:28" ht="30.75" customHeight="1" x14ac:dyDescent="0.25">
      <c r="I12" s="53"/>
    </row>
  </sheetData>
  <mergeCells count="10">
    <mergeCell ref="B2:E2"/>
    <mergeCell ref="A3:E3"/>
    <mergeCell ref="A1:S1"/>
    <mergeCell ref="A8:U8"/>
    <mergeCell ref="A9:U9"/>
    <mergeCell ref="Z3:AA3"/>
    <mergeCell ref="Z4:AA4"/>
    <mergeCell ref="Z5:AA5"/>
    <mergeCell ref="Z6:AA6"/>
    <mergeCell ref="Z7:AA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26"/>
  <sheetViews>
    <sheetView topLeftCell="A10" zoomScale="93" zoomScaleNormal="93" workbookViewId="0">
      <selection activeCell="D23" sqref="D23"/>
    </sheetView>
  </sheetViews>
  <sheetFormatPr defaultColWidth="9.109375" defaultRowHeight="13.2" x14ac:dyDescent="0.25"/>
  <cols>
    <col min="1" max="1" width="9.109375" style="39"/>
    <col min="2" max="2" width="19.109375" style="39" customWidth="1"/>
    <col min="3" max="3" width="17.109375" style="39" bestFit="1" customWidth="1"/>
    <col min="4" max="4" width="18.44140625" style="39" bestFit="1" customWidth="1"/>
    <col min="5" max="5" width="25.33203125" style="39" customWidth="1"/>
    <col min="6" max="6" width="22.5546875" style="39" customWidth="1"/>
    <col min="7" max="7" width="21.5546875" style="39" bestFit="1" customWidth="1"/>
    <col min="8" max="8" width="25.33203125" style="39" customWidth="1"/>
    <col min="9" max="9" width="20.5546875" style="39" customWidth="1"/>
    <col min="10" max="20" width="9.109375" style="39"/>
    <col min="21" max="27" width="0" style="19" hidden="1" customWidth="1"/>
    <col min="28" max="16384" width="9.109375" style="39"/>
  </cols>
  <sheetData>
    <row r="1" spans="1:24" ht="45.75" customHeight="1" thickBot="1" x14ac:dyDescent="0.3">
      <c r="A1" s="169" t="s">
        <v>119</v>
      </c>
      <c r="B1" s="169"/>
      <c r="C1" s="169"/>
      <c r="D1" s="169"/>
      <c r="E1" s="169"/>
      <c r="F1" s="169"/>
      <c r="G1" s="169"/>
    </row>
    <row r="2" spans="1:24" ht="18.75" customHeight="1" thickBot="1" x14ac:dyDescent="0.4">
      <c r="A2" s="40"/>
      <c r="B2" s="38"/>
      <c r="C2" s="38"/>
      <c r="D2" s="38"/>
      <c r="I2" s="78"/>
      <c r="J2" s="172" t="s">
        <v>82</v>
      </c>
      <c r="K2" s="172"/>
      <c r="L2" s="173"/>
      <c r="M2" s="73">
        <v>9</v>
      </c>
      <c r="N2" s="73"/>
      <c r="O2" s="73"/>
      <c r="P2" s="73"/>
      <c r="Q2" s="73"/>
      <c r="R2" s="73"/>
      <c r="S2" s="73"/>
      <c r="T2" s="73"/>
    </row>
    <row r="3" spans="1:24" ht="18.600000000000001" thickBot="1" x14ac:dyDescent="0.4">
      <c r="A3" s="114" t="s">
        <v>12</v>
      </c>
      <c r="B3" s="71"/>
      <c r="C3" s="71"/>
      <c r="D3" s="71"/>
      <c r="E3" s="51"/>
      <c r="I3" s="174" t="s">
        <v>96</v>
      </c>
      <c r="J3" s="175"/>
      <c r="K3" s="175"/>
      <c r="L3" s="176"/>
      <c r="M3" s="77"/>
      <c r="N3"/>
      <c r="O3"/>
      <c r="P3"/>
      <c r="Q3"/>
      <c r="R3"/>
      <c r="S3"/>
      <c r="T3"/>
      <c r="W3" s="79"/>
      <c r="X3" s="79"/>
    </row>
    <row r="4" spans="1:24" ht="18" x14ac:dyDescent="0.35">
      <c r="A4" s="114" t="s">
        <v>13</v>
      </c>
      <c r="B4" s="71"/>
      <c r="C4" s="71"/>
      <c r="D4" s="71"/>
      <c r="E4" s="51"/>
    </row>
    <row r="5" spans="1:24" ht="18" x14ac:dyDescent="0.35">
      <c r="A5" s="114" t="s">
        <v>14</v>
      </c>
      <c r="B5" s="71"/>
      <c r="C5" s="71"/>
      <c r="D5" s="71"/>
      <c r="E5" s="51"/>
    </row>
    <row r="6" spans="1:24" ht="18" x14ac:dyDescent="0.35">
      <c r="A6" s="114" t="s">
        <v>59</v>
      </c>
      <c r="B6" s="71"/>
      <c r="C6" s="71"/>
      <c r="D6" s="71"/>
      <c r="E6" s="51"/>
    </row>
    <row r="7" spans="1:24" ht="16.2" x14ac:dyDescent="0.35">
      <c r="A7" s="41"/>
      <c r="B7" s="38"/>
      <c r="C7" s="38"/>
      <c r="D7" s="38"/>
    </row>
    <row r="8" spans="1:24" ht="18" x14ac:dyDescent="0.35">
      <c r="A8" s="119" t="s">
        <v>113</v>
      </c>
      <c r="B8" s="71"/>
      <c r="C8" s="38"/>
      <c r="D8" s="38"/>
    </row>
    <row r="9" spans="1:24" ht="18" x14ac:dyDescent="0.35">
      <c r="A9" s="119" t="s">
        <v>114</v>
      </c>
      <c r="B9" s="71"/>
      <c r="C9" s="38"/>
      <c r="D9" s="38"/>
    </row>
    <row r="10" spans="1:24" ht="18" x14ac:dyDescent="0.35">
      <c r="A10" s="119" t="s">
        <v>115</v>
      </c>
      <c r="B10" s="71"/>
      <c r="C10" s="38"/>
      <c r="D10" s="38"/>
    </row>
    <row r="11" spans="1:24" ht="18" x14ac:dyDescent="0.35">
      <c r="A11" s="119" t="s">
        <v>116</v>
      </c>
      <c r="B11" s="71"/>
      <c r="C11" s="38"/>
      <c r="D11" s="38"/>
    </row>
    <row r="12" spans="1:24" ht="18" x14ac:dyDescent="0.35">
      <c r="A12" s="119" t="s">
        <v>117</v>
      </c>
      <c r="B12" s="120"/>
      <c r="C12" s="74"/>
      <c r="D12" s="74"/>
    </row>
    <row r="13" spans="1:24" ht="18" x14ac:dyDescent="0.35">
      <c r="A13" s="119" t="s">
        <v>118</v>
      </c>
      <c r="B13" s="120"/>
      <c r="C13" s="74"/>
      <c r="D13" s="74"/>
    </row>
    <row r="16" spans="1:24" ht="21" customHeight="1" x14ac:dyDescent="0.25">
      <c r="C16" s="170"/>
      <c r="D16" s="171"/>
    </row>
    <row r="17" spans="2:27" ht="39.75" customHeight="1" thickBot="1" x14ac:dyDescent="0.35">
      <c r="B17" s="42" t="s">
        <v>0</v>
      </c>
      <c r="C17" s="42" t="s">
        <v>5</v>
      </c>
      <c r="D17" s="42" t="s">
        <v>6</v>
      </c>
      <c r="E17" s="42" t="s">
        <v>7</v>
      </c>
      <c r="F17" s="42" t="s">
        <v>8</v>
      </c>
      <c r="G17" s="56" t="s">
        <v>120</v>
      </c>
      <c r="H17" s="56" t="s">
        <v>121</v>
      </c>
      <c r="I17" s="56" t="s">
        <v>122</v>
      </c>
    </row>
    <row r="18" spans="2:27" ht="17.399999999999999" x14ac:dyDescent="0.3">
      <c r="B18" s="115" t="s">
        <v>1</v>
      </c>
      <c r="C18" s="92"/>
      <c r="D18" s="93"/>
      <c r="E18" s="93"/>
      <c r="F18" s="94"/>
      <c r="G18" s="69"/>
      <c r="H18" s="69"/>
      <c r="I18" s="69"/>
      <c r="U18" s="19">
        <f>6*30+3*50</f>
        <v>330</v>
      </c>
      <c r="V18" s="19">
        <f>0*30+5*50</f>
        <v>250</v>
      </c>
      <c r="W18" s="19">
        <f>U18+V18</f>
        <v>580</v>
      </c>
      <c r="X18" s="19">
        <f>SUM(W18:W21)</f>
        <v>2200</v>
      </c>
      <c r="Y18" s="19">
        <f>AVERAGE(W18:W21)</f>
        <v>550</v>
      </c>
      <c r="Z18" s="19">
        <f>MIN(W18:W21)</f>
        <v>500</v>
      </c>
      <c r="AA18" s="19">
        <f>MAX(W18:W21)</f>
        <v>600</v>
      </c>
    </row>
    <row r="19" spans="2:27" ht="17.399999999999999" x14ac:dyDescent="0.3">
      <c r="B19" s="115" t="s">
        <v>2</v>
      </c>
      <c r="C19" s="95"/>
      <c r="D19" s="96"/>
      <c r="E19" s="96"/>
      <c r="F19" s="97"/>
      <c r="G19" s="69"/>
      <c r="H19" s="69"/>
      <c r="I19" s="69"/>
      <c r="U19" s="19">
        <f>3*30+3*50</f>
        <v>240</v>
      </c>
      <c r="V19" s="19">
        <f>2*30+4*50</f>
        <v>260</v>
      </c>
      <c r="W19" s="19">
        <f t="shared" ref="W19:W21" si="0">U19+V19</f>
        <v>500</v>
      </c>
    </row>
    <row r="20" spans="2:27" ht="17.399999999999999" x14ac:dyDescent="0.3">
      <c r="B20" s="115" t="s">
        <v>3</v>
      </c>
      <c r="C20" s="95"/>
      <c r="D20" s="96"/>
      <c r="E20" s="96"/>
      <c r="F20" s="97"/>
      <c r="G20" s="69"/>
      <c r="H20" s="69"/>
      <c r="I20" s="69"/>
      <c r="U20" s="19">
        <f>6*30+3*50</f>
        <v>330</v>
      </c>
      <c r="V20" s="19">
        <f>4*30+3*50</f>
        <v>270</v>
      </c>
      <c r="W20" s="19">
        <f t="shared" si="0"/>
        <v>600</v>
      </c>
    </row>
    <row r="21" spans="2:27" ht="18" thickBot="1" x14ac:dyDescent="0.35">
      <c r="B21" s="115" t="s">
        <v>4</v>
      </c>
      <c r="C21" s="98"/>
      <c r="D21" s="99"/>
      <c r="E21" s="99"/>
      <c r="F21" s="100"/>
      <c r="G21" s="69"/>
      <c r="H21" s="69"/>
      <c r="I21" s="69"/>
      <c r="U21" s="19">
        <f>5*30+3*50</f>
        <v>300</v>
      </c>
      <c r="V21" s="19">
        <f>4*30+2*50</f>
        <v>220</v>
      </c>
      <c r="W21" s="19">
        <f t="shared" si="0"/>
        <v>520</v>
      </c>
    </row>
    <row r="22" spans="2:27" x14ac:dyDescent="0.25">
      <c r="B22" s="43"/>
      <c r="C22" s="43"/>
      <c r="D22" s="43"/>
      <c r="E22" s="43"/>
      <c r="F22" s="43"/>
      <c r="G22" s="44"/>
      <c r="H22" s="44"/>
      <c r="I22" s="44"/>
      <c r="U22" s="19">
        <f>SUM(U18:U21)</f>
        <v>1200</v>
      </c>
      <c r="V22" s="19">
        <f>SUM(V18:V21)</f>
        <v>1000</v>
      </c>
      <c r="W22" s="19">
        <f>SUM(W18:W21)</f>
        <v>2200</v>
      </c>
    </row>
    <row r="23" spans="2:27" ht="17.399999999999999" x14ac:dyDescent="0.3">
      <c r="B23" s="177" t="s">
        <v>111</v>
      </c>
      <c r="C23" s="177"/>
      <c r="D23" s="116">
        <v>3</v>
      </c>
      <c r="E23" s="43"/>
      <c r="F23" s="43"/>
      <c r="G23" s="44"/>
      <c r="H23" s="45" t="s">
        <v>9</v>
      </c>
      <c r="I23" s="70"/>
      <c r="U23" s="19">
        <f>IF(SUM(G18:G21)=U22,1,0)</f>
        <v>0</v>
      </c>
      <c r="V23" s="19">
        <f>IF(SUM(H18:H21)=V22,1,0)</f>
        <v>0</v>
      </c>
      <c r="W23" s="19">
        <f>IF(SUM(I18:I21)=W22,1,0)</f>
        <v>0</v>
      </c>
      <c r="X23" s="19">
        <f>IF(I23=X18,1,0)</f>
        <v>0</v>
      </c>
      <c r="Y23" s="19">
        <f>IF(I24=Y18,1,0)</f>
        <v>0</v>
      </c>
      <c r="Z23" s="19">
        <f>IF(I25=Z18,1,0)</f>
        <v>0</v>
      </c>
      <c r="AA23" s="19">
        <f>IF(I26=AA18,1,0)</f>
        <v>0</v>
      </c>
    </row>
    <row r="24" spans="2:27" ht="17.399999999999999" x14ac:dyDescent="0.3">
      <c r="B24" s="117"/>
      <c r="C24" s="117"/>
      <c r="D24" s="116"/>
      <c r="E24" s="43"/>
      <c r="F24" s="43"/>
      <c r="G24" s="44"/>
      <c r="H24" s="45" t="s">
        <v>10</v>
      </c>
      <c r="I24" s="70"/>
      <c r="U24" s="19" t="s">
        <v>83</v>
      </c>
      <c r="V24" s="19">
        <f>SUM(U23:AA23)+M3</f>
        <v>0</v>
      </c>
    </row>
    <row r="25" spans="2:27" ht="17.399999999999999" x14ac:dyDescent="0.3">
      <c r="B25" s="168" t="s">
        <v>112</v>
      </c>
      <c r="C25" s="168"/>
      <c r="D25" s="118">
        <v>5</v>
      </c>
      <c r="E25" s="45"/>
      <c r="F25" s="45"/>
      <c r="G25" s="43"/>
      <c r="H25" s="46" t="s">
        <v>11</v>
      </c>
      <c r="I25" s="70"/>
    </row>
    <row r="26" spans="2:27" ht="15.6" x14ac:dyDescent="0.3">
      <c r="B26" s="43"/>
      <c r="E26" s="45"/>
      <c r="F26" s="45"/>
      <c r="G26" s="43"/>
      <c r="H26" s="45" t="s">
        <v>16</v>
      </c>
      <c r="I26" s="70"/>
    </row>
  </sheetData>
  <mergeCells count="6">
    <mergeCell ref="B25:C25"/>
    <mergeCell ref="A1:G1"/>
    <mergeCell ref="C16:D16"/>
    <mergeCell ref="J2:L2"/>
    <mergeCell ref="I3:L3"/>
    <mergeCell ref="B23:C23"/>
  </mergeCells>
  <phoneticPr fontId="2" type="noConversion"/>
  <pageMargins left="0.75" right="0.75" top="1" bottom="1" header="0.5" footer="0.5"/>
  <pageSetup paperSize="9" scale="58" fitToHeight="0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AB22"/>
  <sheetViews>
    <sheetView tabSelected="1" zoomScale="80" zoomScaleNormal="80" workbookViewId="0">
      <selection activeCell="K11" sqref="K11"/>
    </sheetView>
  </sheetViews>
  <sheetFormatPr defaultRowHeight="13.2" x14ac:dyDescent="0.25"/>
  <cols>
    <col min="1" max="1" width="15.6640625" customWidth="1"/>
    <col min="5" max="5" width="27.88671875" customWidth="1"/>
    <col min="8" max="8" width="7.88671875" customWidth="1"/>
    <col min="9" max="9" width="11.33203125" customWidth="1"/>
    <col min="10" max="15" width="9.109375" style="13"/>
    <col min="16" max="16" width="7.88671875" style="13" customWidth="1"/>
    <col min="17" max="17" width="8.44140625" style="19" hidden="1" customWidth="1"/>
    <col min="18" max="18" width="8.6640625" style="19" hidden="1" customWidth="1"/>
    <col min="19" max="19" width="7.88671875" style="19" hidden="1" customWidth="1"/>
    <col min="20" max="26" width="9.109375" style="13"/>
    <col min="27" max="28" width="0" style="19" hidden="1" customWidth="1"/>
  </cols>
  <sheetData>
    <row r="3" spans="2:28" ht="30" customHeight="1" x14ac:dyDescent="0.5">
      <c r="B3" s="21" t="s">
        <v>61</v>
      </c>
      <c r="C3" s="18"/>
      <c r="K3" s="21" t="s">
        <v>69</v>
      </c>
    </row>
    <row r="4" spans="2:28" ht="13.8" thickBot="1" x14ac:dyDescent="0.3"/>
    <row r="5" spans="2:28" ht="25.2" thickBot="1" x14ac:dyDescent="0.45">
      <c r="C5" s="20"/>
      <c r="D5" s="20"/>
      <c r="E5" s="20"/>
      <c r="F5" s="20"/>
      <c r="G5" s="20"/>
      <c r="H5" s="20"/>
      <c r="I5" s="160" t="s">
        <v>86</v>
      </c>
      <c r="J5" s="160"/>
      <c r="K5" s="160"/>
      <c r="L5" s="160"/>
      <c r="M5" s="160"/>
      <c r="N5" s="72"/>
    </row>
    <row r="6" spans="2:28" ht="25.2" x14ac:dyDescent="0.4">
      <c r="C6" s="20"/>
      <c r="D6" s="22" t="s">
        <v>60</v>
      </c>
      <c r="E6" s="23">
        <v>36</v>
      </c>
      <c r="F6" s="20"/>
      <c r="H6" s="20"/>
      <c r="I6" s="20"/>
      <c r="J6" s="21"/>
      <c r="K6" s="21"/>
      <c r="L6" s="21"/>
    </row>
    <row r="7" spans="2:28" ht="25.2" x14ac:dyDescent="0.4">
      <c r="C7" s="20"/>
      <c r="D7" s="22"/>
      <c r="E7" s="24"/>
      <c r="F7" s="20"/>
      <c r="H7" s="20"/>
      <c r="I7" s="20"/>
      <c r="J7" s="21"/>
      <c r="K7" s="21"/>
      <c r="L7" s="21"/>
      <c r="AA7" s="19">
        <f>(E10-2*E6+E8)*E12</f>
        <v>64</v>
      </c>
      <c r="AB7" s="19">
        <f>IF(AA7=E15,1,0)</f>
        <v>0</v>
      </c>
    </row>
    <row r="8" spans="2:28" ht="25.2" x14ac:dyDescent="0.4">
      <c r="C8" s="20"/>
      <c r="D8" s="22" t="s">
        <v>62</v>
      </c>
      <c r="E8" s="25">
        <v>48</v>
      </c>
      <c r="F8" s="20"/>
      <c r="G8" s="20"/>
      <c r="H8" s="20"/>
      <c r="I8" s="20"/>
      <c r="J8" s="21"/>
      <c r="K8" s="21"/>
      <c r="L8" s="21"/>
      <c r="AA8" s="19">
        <f>(E6+E8)/(E10-E12)</f>
        <v>-2.1538461538461537</v>
      </c>
      <c r="AB8" s="19">
        <f>IF(AA8=E16,1,0)</f>
        <v>0</v>
      </c>
    </row>
    <row r="9" spans="2:28" ht="25.2" x14ac:dyDescent="0.4">
      <c r="C9" s="20"/>
      <c r="D9" s="22"/>
      <c r="E9" s="26"/>
      <c r="F9" s="20"/>
      <c r="G9" s="20"/>
      <c r="H9" s="20"/>
      <c r="I9" s="20"/>
      <c r="J9" s="21"/>
      <c r="K9" s="21"/>
      <c r="L9" s="21"/>
      <c r="AA9" s="19">
        <f>(4*E6+3*E8)/(2*E10-E12)</f>
        <v>-20.571428571428573</v>
      </c>
      <c r="AB9" s="19">
        <f>IF(AA9=E17,1,0)</f>
        <v>0</v>
      </c>
    </row>
    <row r="10" spans="2:28" ht="25.2" x14ac:dyDescent="0.4">
      <c r="C10" s="20"/>
      <c r="D10" s="22" t="s">
        <v>63</v>
      </c>
      <c r="E10" s="25">
        <v>25</v>
      </c>
      <c r="F10" s="20"/>
      <c r="G10" s="20"/>
      <c r="H10" s="20"/>
      <c r="I10" s="20"/>
      <c r="J10" s="21"/>
      <c r="K10" s="21"/>
      <c r="L10" s="21"/>
      <c r="AA10" s="19">
        <f>(E6+E12-E10)/(E12-E8)</f>
        <v>4.6875</v>
      </c>
      <c r="AB10" s="19">
        <f>IF(AA10=E18,1,0)</f>
        <v>0</v>
      </c>
    </row>
    <row r="11" spans="2:28" ht="25.2" x14ac:dyDescent="0.4">
      <c r="C11" s="20"/>
      <c r="D11" s="22"/>
      <c r="E11" s="26"/>
      <c r="F11" s="20"/>
      <c r="G11" s="20"/>
      <c r="H11" s="20"/>
      <c r="I11" s="20"/>
      <c r="J11" s="21"/>
      <c r="K11" s="21"/>
      <c r="L11" s="21"/>
      <c r="AA11" s="19" t="s">
        <v>85</v>
      </c>
      <c r="AB11" s="19">
        <f>SUM(AB7:AB10)+N5</f>
        <v>0</v>
      </c>
    </row>
    <row r="12" spans="2:28" ht="25.2" x14ac:dyDescent="0.4">
      <c r="C12" s="20"/>
      <c r="D12" s="22" t="s">
        <v>64</v>
      </c>
      <c r="E12" s="25">
        <v>64</v>
      </c>
      <c r="F12" s="20"/>
      <c r="G12" s="20"/>
      <c r="H12" s="20"/>
      <c r="I12" s="20"/>
      <c r="J12" s="21"/>
      <c r="K12" s="21"/>
      <c r="L12" s="21"/>
      <c r="Q12" s="178" t="s">
        <v>65</v>
      </c>
      <c r="R12" s="178"/>
      <c r="S12" s="27">
        <f>SUM(R15:R18)</f>
        <v>0</v>
      </c>
    </row>
    <row r="13" spans="2:28" ht="25.2" x14ac:dyDescent="0.4">
      <c r="B13" s="28"/>
      <c r="C13" s="29"/>
      <c r="D13" s="30"/>
      <c r="E13" s="31"/>
      <c r="F13" s="20"/>
      <c r="G13" s="20"/>
      <c r="H13" s="20"/>
      <c r="I13" s="20"/>
      <c r="J13" s="21"/>
      <c r="K13" s="21"/>
      <c r="L13" s="21"/>
      <c r="Q13" s="27"/>
      <c r="R13" s="27"/>
      <c r="S13" s="27"/>
    </row>
    <row r="14" spans="2:28" ht="25.2" x14ac:dyDescent="0.4">
      <c r="B14" s="28"/>
      <c r="C14" s="29"/>
      <c r="D14" s="30"/>
      <c r="E14" s="31"/>
      <c r="F14" s="20"/>
      <c r="G14" s="20"/>
      <c r="H14" s="20"/>
      <c r="I14" s="20"/>
      <c r="J14" s="21"/>
      <c r="K14" s="21"/>
      <c r="L14" s="21"/>
      <c r="Q14" s="27"/>
      <c r="R14" s="27"/>
      <c r="S14" s="27"/>
    </row>
    <row r="15" spans="2:28" ht="25.2" x14ac:dyDescent="0.4">
      <c r="B15" s="28"/>
      <c r="C15" s="29"/>
      <c r="D15" s="32" t="s">
        <v>66</v>
      </c>
      <c r="E15" s="75"/>
      <c r="F15" s="20"/>
      <c r="G15" s="20"/>
      <c r="H15" s="20"/>
      <c r="I15" s="20"/>
      <c r="J15" s="21"/>
      <c r="K15" s="21"/>
      <c r="L15" s="21"/>
      <c r="Q15" s="33">
        <f>(E10-2*E6+E8)*E12</f>
        <v>64</v>
      </c>
      <c r="R15" s="27">
        <f>IF(E15=Q15,1,0)</f>
        <v>0</v>
      </c>
      <c r="S15" s="27"/>
    </row>
    <row r="16" spans="2:28" ht="26.25" customHeight="1" x14ac:dyDescent="0.4">
      <c r="B16" s="179" t="s">
        <v>68</v>
      </c>
      <c r="C16" s="179"/>
      <c r="D16" s="179"/>
      <c r="E16" s="76"/>
      <c r="F16" s="20"/>
      <c r="G16" s="20"/>
      <c r="H16" s="34" t="s">
        <v>80</v>
      </c>
      <c r="I16" s="20"/>
      <c r="J16" s="21"/>
      <c r="K16" s="21"/>
      <c r="L16" s="21"/>
      <c r="Q16" s="33">
        <f>SQRT(E6+E8+E10)</f>
        <v>10.440306508910551</v>
      </c>
      <c r="R16" s="27">
        <f>IF(E16=Q16,1,0)</f>
        <v>0</v>
      </c>
      <c r="S16" s="27"/>
    </row>
    <row r="17" spans="2:19" ht="25.2" x14ac:dyDescent="0.4">
      <c r="B17" s="28"/>
      <c r="C17" s="29"/>
      <c r="D17" s="32" t="s">
        <v>84</v>
      </c>
      <c r="E17" s="76"/>
      <c r="G17" s="20"/>
      <c r="H17" s="20"/>
      <c r="I17" s="20"/>
      <c r="J17" s="21"/>
      <c r="K17" s="21"/>
      <c r="L17" s="21"/>
      <c r="Q17" s="35">
        <f>SIN(E6+E8)</f>
        <v>0.73319032007329221</v>
      </c>
      <c r="R17" s="27">
        <f>IF(E17=Q17,1,0)</f>
        <v>0</v>
      </c>
      <c r="S17" s="27"/>
    </row>
    <row r="18" spans="2:19" ht="24.6" x14ac:dyDescent="0.4">
      <c r="C18" s="20"/>
      <c r="D18" s="32" t="s">
        <v>67</v>
      </c>
      <c r="E18" s="76"/>
      <c r="F18" s="20"/>
      <c r="G18" s="20"/>
      <c r="H18" s="20"/>
      <c r="I18" s="20"/>
      <c r="J18" s="21"/>
      <c r="K18" s="21"/>
      <c r="L18" s="21"/>
      <c r="Q18" s="33">
        <f>(E6+E12-E10)/(E12-E8)</f>
        <v>4.6875</v>
      </c>
      <c r="R18" s="27">
        <f>IF(E18=Q18,1,0)</f>
        <v>0</v>
      </c>
      <c r="S18" s="27"/>
    </row>
    <row r="19" spans="2:19" ht="24.6" x14ac:dyDescent="0.4">
      <c r="C19" s="20"/>
      <c r="D19" s="20"/>
      <c r="E19" s="20"/>
      <c r="F19" s="20"/>
      <c r="G19" s="20"/>
      <c r="H19" s="20"/>
      <c r="I19" s="20"/>
      <c r="J19" s="21"/>
      <c r="K19" s="21"/>
      <c r="L19" s="21"/>
    </row>
    <row r="20" spans="2:19" ht="24.6" x14ac:dyDescent="0.4">
      <c r="C20" s="20"/>
      <c r="D20" s="20"/>
      <c r="E20" s="20"/>
      <c r="F20" s="20"/>
      <c r="G20" s="20"/>
      <c r="H20" s="20"/>
      <c r="I20" s="20"/>
      <c r="J20" s="21"/>
      <c r="K20" s="21"/>
      <c r="L20" s="21"/>
    </row>
    <row r="21" spans="2:19" ht="24.6" x14ac:dyDescent="0.4">
      <c r="C21" s="20"/>
      <c r="D21" s="20"/>
      <c r="E21" s="20"/>
      <c r="F21" s="20"/>
      <c r="G21" s="20"/>
      <c r="H21" s="20"/>
      <c r="I21" s="20"/>
      <c r="J21" s="21"/>
      <c r="K21" s="21"/>
      <c r="L21" s="21"/>
    </row>
    <row r="22" spans="2:19" ht="24.6" x14ac:dyDescent="0.4">
      <c r="C22" s="20"/>
      <c r="D22" s="20"/>
      <c r="E22" s="20"/>
      <c r="F22" s="20"/>
      <c r="G22" s="20"/>
      <c r="H22" s="20"/>
      <c r="I22" s="20"/>
      <c r="J22" s="21"/>
      <c r="K22" s="20"/>
      <c r="L22" s="21"/>
    </row>
  </sheetData>
  <mergeCells count="3">
    <mergeCell ref="Q12:R12"/>
    <mergeCell ref="B16:D16"/>
    <mergeCell ref="I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Učenik</vt:lpstr>
      <vt:lpstr>zadatak 1</vt:lpstr>
      <vt:lpstr>Zadatak 2</vt:lpstr>
      <vt:lpstr>Zadatak 3</vt:lpstr>
      <vt:lpstr>Zadatak 4</vt:lpstr>
      <vt:lpstr>Zadatak 5</vt:lpstr>
      <vt:lpstr>Zadatak 6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</dc:creator>
  <cp:lastModifiedBy>Tomislav Stojčević</cp:lastModifiedBy>
  <cp:lastPrinted>2009-12-15T14:58:52Z</cp:lastPrinted>
  <dcterms:created xsi:type="dcterms:W3CDTF">2008-04-17T17:10:49Z</dcterms:created>
  <dcterms:modified xsi:type="dcterms:W3CDTF">2023-11-10T11:16:41Z</dcterms:modified>
</cp:coreProperties>
</file>